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Lanes" sheetId="2" state="visible" r:id="rId2"/>
    <sheet name="Demand" sheetId="3" state="visible" r:id="rId3"/>
    <sheet name="Inventory" sheetId="4" state="visible" r:id="rId4"/>
    <sheet name="Scenarios" sheetId="5" state="visible" r:id="rId5"/>
  </sheets>
  <definedNames>
    <definedName name="ReviewPeriod">Inventory!$B$3</definedName>
    <definedName name="HoldingRate">Inventory!$D$3</definedName>
    <definedName name="DaysPerYear">Inventory!$F$3</definedName>
  </definedNames>
  <calcPr calcId="124519" fullCalcOnLoad="1"/>
</workbook>
</file>

<file path=xl/styles.xml><?xml version="1.0" encoding="utf-8"?>
<styleSheet xmlns="http://schemas.openxmlformats.org/spreadsheetml/2006/main">
  <numFmts count="2">
    <numFmt numFmtId="164" formatCode="$#,##0.00;($#,##0.00);-"/>
    <numFmt numFmtId="165"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b val="1"/>
      <sz val="10"/>
    </font>
    <font>
      <name val="Arial"/>
      <sz val="10"/>
    </font>
    <font>
      <name val="Arial"/>
      <b val="1"/>
      <color rgb="000000FF"/>
      <sz val="10"/>
    </font>
  </fonts>
  <fills count="5">
    <fill>
      <patternFill/>
    </fill>
    <fill>
      <patternFill patternType="gray125"/>
    </fill>
    <fill>
      <patternFill patternType="solid">
        <fgColor rgb="00217346"/>
      </patternFill>
    </fill>
    <fill>
      <patternFill patternType="solid">
        <fgColor rgb="00FFF2CC"/>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5" fillId="0" borderId="0" pivotButton="0" quotePrefix="0" xfId="0"/>
    <xf numFmtId="0" fontId="6" fillId="0" borderId="0" applyAlignment="1" pivotButton="0" quotePrefix="0" xfId="0">
      <alignment vertical="top" wrapText="1"/>
    </xf>
    <xf numFmtId="0" fontId="7" fillId="3" borderId="0" pivotButton="0" quotePrefix="0" xfId="0"/>
    <xf numFmtId="0" fontId="6" fillId="0" borderId="0" pivotButton="0" quotePrefix="0" xfId="0"/>
    <xf numFmtId="3" fontId="5" fillId="0" borderId="1" pivotButton="0" quotePrefix="0" xfId="0"/>
    <xf numFmtId="0" fontId="3" fillId="2" borderId="1" applyAlignment="1" pivotButton="0" quotePrefix="0" xfId="0">
      <alignment horizontal="center" vertical="center" wrapText="1"/>
    </xf>
    <xf numFmtId="0" fontId="4" fillId="3" borderId="1" pivotButton="0" quotePrefix="0" xfId="0"/>
    <xf numFmtId="3" fontId="4" fillId="3" borderId="1" pivotButton="0" quotePrefix="0" xfId="0"/>
    <xf numFmtId="164" fontId="4" fillId="3" borderId="1" pivotButton="0" quotePrefix="0" xfId="0"/>
    <xf numFmtId="164" fontId="5" fillId="0" borderId="1" pivotButton="0" quotePrefix="0" xfId="0"/>
    <xf numFmtId="165" fontId="4" fillId="3" borderId="1" pivotButton="0" quotePrefix="0" xfId="0"/>
    <xf numFmtId="165" fontId="6" fillId="0" borderId="1" pivotButton="0" quotePrefix="0" xfId="0"/>
    <xf numFmtId="0" fontId="6" fillId="0" borderId="1" pivotButton="0" quotePrefix="0" xfId="0"/>
    <xf numFmtId="4" fontId="5" fillId="0" borderId="1" pivotButton="0" quotePrefix="0" xfId="0"/>
    <xf numFmtId="165" fontId="5" fillId="0" borderId="1" pivotButton="0" quotePrefix="0" xfId="0"/>
    <xf numFmtId="0" fontId="5" fillId="0" borderId="1" pivotButton="0" quotePrefix="0" xfId="0"/>
    <xf numFmtId="165" fontId="6" fillId="4" borderId="1" pivotButton="0" quotePrefix="0" xfId="0"/>
    <xf numFmtId="4" fontId="6" fillId="4" borderId="1" pivotButton="0" quotePrefix="0" xfId="0"/>
    <xf numFmtId="4" fontId="4" fillId="3" borderId="1" pivotButton="0" quotePrefix="0" xfId="0"/>
    <xf numFmtId="4" fontId="6" fillId="0" borderId="1" pivotButton="0" quotePrefix="0" xfId="0"/>
    <xf numFmtId="3" fontId="6" fillId="0" borderId="1" pivotButton="0" quotePrefix="0" xfId="0"/>
    <xf numFmtId="164" fontId="6"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1"/>
  <sheetViews>
    <sheetView workbookViewId="0">
      <selection activeCell="A1" sqref="A1"/>
    </sheetView>
  </sheetViews>
  <sheetFormatPr baseColWidth="8" defaultRowHeight="15"/>
  <cols>
    <col width="104" customWidth="1" min="1" max="1"/>
  </cols>
  <sheetData>
    <row r="1">
      <c r="A1" s="1" t="inlineStr">
        <is>
          <t>Supply Chain Optimization Sheet</t>
        </is>
      </c>
    </row>
    <row r="2">
      <c r="A2" s="2" t="inlineStr">
        <is>
          <t>Free template from spreadsheet.partners — free for commercial use, no attribution needed.</t>
        </is>
      </c>
    </row>
    <row r="4">
      <c r="A4" s="3" t="inlineStr">
        <is>
          <t>What has to be in cost per unit</t>
        </is>
      </c>
    </row>
    <row r="5">
      <c r="A5" s="4" t="inlineStr">
        <is>
          <t>Freight, duty, insurance and handling — everything that varies with the shipment. Landed cost or nothing. Duty is the line people leave out and it is 8–12% on its own, which is more than most of the savings anyone argues about. If a rate came from a forwarder's quote, check what it excludes before it goes in column D: terminal handling, documentation, demurrage and the customs broker's fee are all commonly quoted separately and all of them vary with the shipment.</t>
        </is>
      </c>
    </row>
    <row r="7">
      <c r="A7" s="3" t="inlineStr">
        <is>
          <t>The two unit costs, and why both are needed</t>
        </is>
      </c>
    </row>
    <row r="8">
      <c r="A8" s="4" t="inlineStr">
        <is>
          <t>Cost/unit is what it costs to move one unit. Goods unit cost is what that unit is worth. They are different numbers and conflating them is the single reason slow lanes look cheap. Freight decides the invoice; the value of the goods decides how much of your money the lane is holding at any moment. A lane with a low rate and a long transit is a loan you are making to your own supply chain, at your own cost of capital, renewed every day.</t>
        </is>
      </c>
    </row>
    <row r="10">
      <c r="A10" s="3" t="inlineStr">
        <is>
          <t>The order to fill it in</t>
        </is>
      </c>
    </row>
    <row r="11">
      <c r="A11" s="4" t="inlineStr">
        <is>
          <t>1. Demand: one row per destination, with average daily demand, the standard deviation of that demand and the service level you are committing to. 2. Lanes: one row per route, with mode, lead time, landed freight cost per unit, annual volume, destination and the goods unit cost. 3. Inventory: read it — every column is derived from the first two tabs and the three parameters at the top. 4. Scenarios: change numbers and compare.</t>
        </is>
      </c>
    </row>
    <row r="13">
      <c r="A13" s="3" t="inlineStr">
        <is>
          <t>Comparing sea and air fairly</t>
        </is>
      </c>
    </row>
    <row r="14">
      <c r="A14" s="4" t="inlineStr">
        <is>
          <t>By including the capital tied up in transit — otherwise the comparison is meaningless. The seeded lanes are the ones from the page. The 34-day sea route moves 412,000 units a year at 0.84 each, which is 346,080 of freight, and holds 71,000 of goods in transit continuously. The air lane moves 38,000 units at 4.10, which is 155,800 of freight and looks like a planning failure at five times the rate, and it holds 4,000. Per unit the air lane costs five times as much and ties up a seventeenth of the money. That does not make air freight good; it makes the 34-day lead time the thing worth attacking, which is what the Scenarios tab then shows.</t>
        </is>
      </c>
    </row>
    <row r="16">
      <c r="A16" s="3" t="inlineStr">
        <is>
          <t>The volume-weighted average lead time</t>
        </is>
      </c>
    </row>
    <row r="17">
      <c r="A17" s="4" t="inlineStr">
        <is>
          <t>On the Lanes tab, next to the plain average, deliberately. The plain average gives a rarely-used air lane the same weight as the route carrying half your volume: with the seeded lanes it reports 11 days when the volume-weighted figure is 18.6. Only one of those is the lead time your working capital actually experiences. If you report a single lead time number to anyone, report the weighted one.</t>
        </is>
      </c>
    </row>
    <row r="19">
      <c r="A19" s="3" t="inlineStr">
        <is>
          <t>Safety stock, the order-up-to level, and what drives them</t>
        </is>
      </c>
    </row>
    <row r="20">
      <c r="A20" s="4" t="inlineStr">
        <is>
          <t>Safety stock is the service factor Z times the standard deviation of daily demand times the square root of lead time plus review period. Two things follow from the shape of that. First, halving lead time does not halve safety stock — it cuts it by about 30%, because of the square root. Second, safety stock is driven by variability, not by average demand: a destination with steady demand needs far less buffer than one with the same average and twice the swing, and nothing else in the file will tell you that. The order-up-to level on top is the destination's daily demand across lead time plus review period, plus that buffer, rounded up — the point where lead time becomes working capital.</t>
        </is>
      </c>
    </row>
    <row r="22">
      <c r="A22" s="3" t="inlineStr">
        <is>
          <t>The three parameters at the top of the Inventory tab</t>
        </is>
      </c>
    </row>
    <row r="23">
      <c r="A23" s="4" t="inlineStr">
        <is>
          <t>Review period is how often you place an order on a lane; weekly ordering is 7. Holding rate is what a year of tied-up capital costs — your cost of money plus insurance, obsolescence, shrinkage and storage, which is 15–25% for most businesses and higher for anything perishable or fashionable. Days per year is 365 unless your demand genuinely stops at weekends. All three are named, so the formulas read ReviewPeriod and HoldingRate rather than a cell address.</t>
        </is>
      </c>
    </row>
    <row r="25">
      <c r="A25" s="3" t="inlineStr">
        <is>
          <t>Reading the Scenarios tab</t>
        </is>
      </c>
    </row>
    <row r="26">
      <c r="A26" s="4" t="inlineStr">
        <is>
          <t>Four columns of the same model. Scenario 1 is today; the deltas at the bottom are measured against it, so leave it alone. The seeded comparison is the argument from the page: stopping air freight saves 124,000 of freight and costs more than that in expediting and lost orders once the whole network sits behind a 34-day lead time. Negotiating the sea lane down to 26 days saves less in absolute terms and saves it without buying anything back. Doing both — a faster sea lane, and an air share that falls because it is no longer propping up the sea lead time — is the scenario that wins, and it is the one nobody proposes when the conversation starts at 'why are we flying things'.</t>
        </is>
      </c>
    </row>
    <row r="28">
      <c r="A28" s="3" t="inlineStr">
        <is>
          <t>The allowance that decides the answer</t>
        </is>
      </c>
    </row>
    <row r="29">
      <c r="A29" s="4" t="inlineStr">
        <is>
          <t>Expedite and stockout allowance is the only judgement call on the Scenarios tab, and it decides the result. It is what the fast lane buys: emergency air, premium road, orders you could not fill, and the goodwill discounts that follow. Nobody has this number to the euro. Estimate it, write down how you estimated it, and vary it — if the ranking of your options flips between a plausible low estimate and a plausible high one, the honest conclusion is that you do not yet know, and the next piece of work is measuring what stockouts cost you rather than modelling harder.</t>
        </is>
      </c>
    </row>
    <row r="31">
      <c r="A31" s="3" t="inlineStr">
        <is>
          <t>What a spreadsheet can and cannot do here</t>
        </is>
      </c>
    </row>
    <row r="32">
      <c r="A32" s="4" t="inlineStr">
        <is>
          <t>For comparing a handful of defined options — this mode against that one, this lead time against that one — a spreadsheet is enough, and it has the advantage that everyone can see the arithmetic. For genuine multi-echelon network optimisation across dozens of nodes with capacity constraints, you need a solver; the answer is not a bigger spreadsheet. This file is where you prepare and sanity-check the inputs that would go into one, and in practice preparing them honestly finds most of the savings before the solver is ever bought.</t>
        </is>
      </c>
    </row>
    <row r="34">
      <c r="A34" s="3" t="inlineStr">
        <is>
          <t>Currency</t>
        </is>
      </c>
    </row>
    <row r="35">
      <c r="A35" s="4" t="inlineStr">
        <is>
          <t>Every money column carries the workbook's default currency format. Select the columns and apply your own — the formulas hold values, not symbols, and nothing else has to change. Just use one currency throughout: a lane priced in dollars next to goods valued in euros produces a pipeline figure that means nothing.</t>
        </is>
      </c>
    </row>
    <row r="37">
      <c r="A37" s="3" t="inlineStr">
        <is>
          <t>Where the numbers should come from</t>
        </is>
      </c>
    </row>
    <row r="38">
      <c r="A38" s="4" t="inlineStr">
        <is>
          <t>Lead time from your own receipts, not from the carrier's transit table — measure door to door including customs, and put the spread in the Lead ± days column. Volume from shipped units, not forecast. On-time percentage from your own goods-in records. Daily demand and its standard deviation from at least a rolling quarter of actual order lines. Every one of those is available to you and none of them is what a supplier will quote you.</t>
        </is>
      </c>
    </row>
    <row r="41">
      <c r="A41"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206"/>
  <sheetViews>
    <sheetView workbookViewId="0">
      <pane ySplit="4" topLeftCell="A5" activePane="bottomLeft" state="frozen"/>
      <selection pane="bottomLeft" activeCell="A1" sqref="A1"/>
    </sheetView>
  </sheetViews>
  <sheetFormatPr baseColWidth="8" defaultRowHeight="15"/>
  <cols>
    <col width="26" customWidth="1" min="1" max="1"/>
    <col width="9" customWidth="1" min="2" max="2"/>
    <col width="9" customWidth="1" min="3" max="3"/>
    <col width="11" customWidth="1" min="4" max="4"/>
    <col width="12" customWidth="1" min="5" max="5"/>
    <col width="14" customWidth="1" min="6" max="6"/>
    <col width="18" customWidth="1" min="7" max="7"/>
    <col width="14" customWidth="1" min="8" max="8"/>
    <col width="13" customWidth="1" min="9" max="9"/>
    <col width="11" customWidth="1" min="10" max="10"/>
    <col width="11" customWidth="1" min="11" max="11"/>
    <col width="13" customWidth="1" min="12" max="12"/>
    <col width="14" customWidth="1" min="13" max="13"/>
    <col width="50" customWidth="1" min="14" max="14"/>
    <col width="32" customWidth="1" min="16" max="16"/>
    <col width="22" customWidth="1" min="17" max="17"/>
  </cols>
  <sheetData>
    <row r="1">
      <c r="A1" s="1" t="inlineStr">
        <is>
          <t>Lanes — cost and time per route, the basis for any optimisation</t>
        </is>
      </c>
    </row>
    <row r="2">
      <c r="A2" s="2" t="inlineStr">
        <is>
          <t>Cost/unit is the landed freight cost: freight, duty, insurance and handling. Goods unit cost is what the thing being moved is worth — a different number, and the one that turns lead time into capital.</t>
        </is>
      </c>
      <c r="P2" s="3" t="inlineStr">
        <is>
          <t>Network at a glance</t>
        </is>
      </c>
    </row>
    <row r="3">
      <c r="P3" s="6" t="inlineStr">
        <is>
          <t>Lanes recorded</t>
        </is>
      </c>
      <c r="Q3" s="7">
        <f>COUNTA($A$5:$A$204)</f>
        <v/>
      </c>
    </row>
    <row r="4">
      <c r="A4" s="8" t="inlineStr">
        <is>
          <t>Lane</t>
        </is>
      </c>
      <c r="B4" s="8" t="inlineStr">
        <is>
          <t>Mode</t>
        </is>
      </c>
      <c r="C4" s="8" t="inlineStr">
        <is>
          <t>Lead (d)</t>
        </is>
      </c>
      <c r="D4" s="8" t="inlineStr">
        <is>
          <t>Cost/unit</t>
        </is>
      </c>
      <c r="E4" s="8" t="inlineStr">
        <is>
          <t>Volume</t>
        </is>
      </c>
      <c r="F4" s="8" t="inlineStr">
        <is>
          <t>Annual cost</t>
        </is>
      </c>
      <c r="G4" s="8" t="inlineStr">
        <is>
          <t>Origin</t>
        </is>
      </c>
      <c r="H4" s="8" t="inlineStr">
        <is>
          <t>Destination</t>
        </is>
      </c>
      <c r="I4" s="8" t="inlineStr">
        <is>
          <t>Goods unit cost</t>
        </is>
      </c>
      <c r="J4" s="8" t="inlineStr">
        <is>
          <t>On-time %</t>
        </is>
      </c>
      <c r="K4" s="8" t="inlineStr">
        <is>
          <t>Lead ± days</t>
        </is>
      </c>
      <c r="L4" s="8" t="inlineStr">
        <is>
          <t>Share of freight spend</t>
        </is>
      </c>
      <c r="M4" s="8" t="inlineStr">
        <is>
          <t>Freight as % of goods value</t>
        </is>
      </c>
      <c r="N4" s="8" t="inlineStr">
        <is>
          <t>Check</t>
        </is>
      </c>
      <c r="P4" s="6" t="inlineStr">
        <is>
          <t>Units moved a year</t>
        </is>
      </c>
      <c r="Q4" s="7">
        <f>SUM($E$5:$E$204)</f>
        <v/>
      </c>
    </row>
    <row r="5">
      <c r="A5" s="9" t="inlineStr">
        <is>
          <t>CN → EU (Rotterdam)</t>
        </is>
      </c>
      <c r="B5" s="9" t="inlineStr">
        <is>
          <t>Sea</t>
        </is>
      </c>
      <c r="C5" s="10" t="n">
        <v>34</v>
      </c>
      <c r="D5" s="11" t="n">
        <v>0.84</v>
      </c>
      <c r="E5" s="10" t="n">
        <v>412000</v>
      </c>
      <c r="F5" s="12">
        <f>IF($A5="","",$D5*$E5)</f>
        <v/>
      </c>
      <c r="G5" s="9" t="inlineStr">
        <is>
          <t>Ningbo, CN</t>
        </is>
      </c>
      <c r="H5" s="9" t="inlineStr">
        <is>
          <t>EU DC</t>
        </is>
      </c>
      <c r="I5" s="11" t="n">
        <v>1.85</v>
      </c>
      <c r="J5" s="13" t="n">
        <v>0.87</v>
      </c>
      <c r="K5" s="10" t="n">
        <v>6</v>
      </c>
      <c r="L5" s="14">
        <f>IF($A5="","",IFERROR($F5/SUM($F$5:$F$204),0))</f>
        <v/>
      </c>
      <c r="M5" s="14">
        <f>IF($A5="","",IFERROR($D5/$I5,0))</f>
        <v/>
      </c>
      <c r="N5" s="15">
        <f>IF($A5="","",IF($C5&lt;=0,"⚠ lead time must be more than zero",IF($D5&lt;=0,"⚠ freight cost per unit is missing",IF($I5&lt;=0,"⚠ goods unit cost is missing — capital in transit cannot be valued",IF(COUNTIF(Demand!$A$5:$A$104,$H5)=0,"⚠ this destination is not on the Demand tab",IF(AND($J5&lt;&gt;"",$J5&lt;0.9),"on-time below 90% — the buffer for this is safety stock",""))))))</f>
        <v/>
      </c>
      <c r="P5" s="6" t="inlineStr">
        <is>
          <t>Annual freight spend</t>
        </is>
      </c>
      <c r="Q5" s="12">
        <f>SUM($F$5:$F$204)</f>
        <v/>
      </c>
    </row>
    <row r="6">
      <c r="A6" s="9" t="inlineStr">
        <is>
          <t>CN → EU (air)</t>
        </is>
      </c>
      <c r="B6" s="9" t="inlineStr">
        <is>
          <t>Air</t>
        </is>
      </c>
      <c r="C6" s="10" t="n">
        <v>6</v>
      </c>
      <c r="D6" s="11" t="n">
        <v>4.1</v>
      </c>
      <c r="E6" s="10" t="n">
        <v>38000</v>
      </c>
      <c r="F6" s="12">
        <f>IF($A6="","",$D6*$E6)</f>
        <v/>
      </c>
      <c r="G6" s="9" t="inlineStr">
        <is>
          <t>Shanghai, CN</t>
        </is>
      </c>
      <c r="H6" s="9" t="inlineStr">
        <is>
          <t>EU DC</t>
        </is>
      </c>
      <c r="I6" s="11" t="n">
        <v>6.4</v>
      </c>
      <c r="J6" s="13" t="n">
        <v>0.96</v>
      </c>
      <c r="K6" s="10" t="n">
        <v>1</v>
      </c>
      <c r="L6" s="14">
        <f>IF($A6="","",IFERROR($F6/SUM($F$5:$F$204),0))</f>
        <v/>
      </c>
      <c r="M6" s="14">
        <f>IF($A6="","",IFERROR($D6/$I6,0))</f>
        <v/>
      </c>
      <c r="N6" s="15">
        <f>IF($A6="","",IF($C6&lt;=0,"⚠ lead time must be more than zero",IF($D6&lt;=0,"⚠ freight cost per unit is missing",IF($I6&lt;=0,"⚠ goods unit cost is missing — capital in transit cannot be valued",IF(COUNTIF(Demand!$A$5:$A$104,$H6)=0,"⚠ this destination is not on the Demand tab",IF(AND($J6&lt;&gt;"",$J6&lt;0.9),"on-time below 90% — the buffer for this is safety stock",""))))))</f>
        <v/>
      </c>
      <c r="P6" s="6" t="inlineStr">
        <is>
          <t>Average freight per unit</t>
        </is>
      </c>
      <c r="Q6" s="12">
        <f>IFERROR(SUM($F$5:$F$204)/SUM($E$5:$E$204),0)</f>
        <v/>
      </c>
    </row>
    <row r="7">
      <c r="A7" s="9" t="inlineStr">
        <is>
          <t>EU DC → FR</t>
        </is>
      </c>
      <c r="B7" s="9" t="inlineStr">
        <is>
          <t>Road</t>
        </is>
      </c>
      <c r="C7" s="10" t="n">
        <v>2</v>
      </c>
      <c r="D7" s="11" t="n">
        <v>0.31</v>
      </c>
      <c r="E7" s="10" t="n">
        <v>188000</v>
      </c>
      <c r="F7" s="12">
        <f>IF($A7="","",$D7*$E7)</f>
        <v/>
      </c>
      <c r="G7" s="9" t="inlineStr">
        <is>
          <t>Rotterdam DC</t>
        </is>
      </c>
      <c r="H7" s="9" t="inlineStr">
        <is>
          <t>FR</t>
        </is>
      </c>
      <c r="I7" s="11" t="n">
        <v>2.23</v>
      </c>
      <c r="J7" s="13" t="n">
        <v>0.98</v>
      </c>
      <c r="K7" s="10" t="n">
        <v>1</v>
      </c>
      <c r="L7" s="14">
        <f>IF($A7="","",IFERROR($F7/SUM($F$5:$F$204),0))</f>
        <v/>
      </c>
      <c r="M7" s="14">
        <f>IF($A7="","",IFERROR($D7/$I7,0))</f>
        <v/>
      </c>
      <c r="N7" s="15">
        <f>IF($A7="","",IF($C7&lt;=0,"⚠ lead time must be more than zero",IF($D7&lt;=0,"⚠ freight cost per unit is missing",IF($I7&lt;=0,"⚠ goods unit cost is missing — capital in transit cannot be valued",IF(COUNTIF(Demand!$A$5:$A$104,$H7)=0,"⚠ this destination is not on the Demand tab",IF(AND($J7&lt;&gt;"",$J7&lt;0.9),"on-time below 90% — the buffer for this is safety stock",""))))))</f>
        <v/>
      </c>
      <c r="P7" s="6" t="inlineStr">
        <is>
          <t>Volume-weighted average lead time</t>
        </is>
      </c>
      <c r="Q7" s="16">
        <f>IFERROR(SUMPRODUCT($C$5:$C$204,$E$5:$E$204)/SUM($E$5:$E$204),0)</f>
        <v/>
      </c>
    </row>
    <row r="8">
      <c r="A8" s="9" t="inlineStr">
        <is>
          <t>EU DC → DE</t>
        </is>
      </c>
      <c r="B8" s="9" t="inlineStr">
        <is>
          <t>Road</t>
        </is>
      </c>
      <c r="C8" s="10" t="n">
        <v>2</v>
      </c>
      <c r="D8" s="11" t="n">
        <v>0.29</v>
      </c>
      <c r="E8" s="10" t="n">
        <v>164000</v>
      </c>
      <c r="F8" s="12">
        <f>IF($A8="","",$D8*$E8)</f>
        <v/>
      </c>
      <c r="G8" s="9" t="inlineStr">
        <is>
          <t>Rotterdam DC</t>
        </is>
      </c>
      <c r="H8" s="9" t="inlineStr">
        <is>
          <t>DE</t>
        </is>
      </c>
      <c r="I8" s="11" t="n">
        <v>2.23</v>
      </c>
      <c r="J8" s="13" t="n">
        <v>0.99</v>
      </c>
      <c r="K8" s="10" t="n">
        <v>1</v>
      </c>
      <c r="L8" s="14">
        <f>IF($A8="","",IFERROR($F8/SUM($F$5:$F$204),0))</f>
        <v/>
      </c>
      <c r="M8" s="14">
        <f>IF($A8="","",IFERROR($D8/$I8,0))</f>
        <v/>
      </c>
      <c r="N8" s="15">
        <f>IF($A8="","",IF($C8&lt;=0,"⚠ lead time must be more than zero",IF($D8&lt;=0,"⚠ freight cost per unit is missing",IF($I8&lt;=0,"⚠ goods unit cost is missing — capital in transit cannot be valued",IF(COUNTIF(Demand!$A$5:$A$104,$H8)=0,"⚠ this destination is not on the Demand tab",IF(AND($J8&lt;&gt;"",$J8&lt;0.9),"on-time below 90% — the buffer for this is safety stock",""))))))</f>
        <v/>
      </c>
      <c r="P8" s="6" t="inlineStr">
        <is>
          <t>Plain average lead time (for contrast)</t>
        </is>
      </c>
      <c r="Q8" s="16">
        <f>IFERROR(AVERAGE($C$5:$C$204),0)</f>
        <v/>
      </c>
    </row>
    <row r="9">
      <c r="A9" s="9" t="n"/>
      <c r="B9" s="9" t="n"/>
      <c r="C9" s="10" t="n"/>
      <c r="D9" s="11" t="n"/>
      <c r="E9" s="10" t="n"/>
      <c r="F9" s="12">
        <f>IF($A9="","",$D9*$E9)</f>
        <v/>
      </c>
      <c r="G9" s="9" t="n"/>
      <c r="H9" s="9" t="n"/>
      <c r="I9" s="11" t="n"/>
      <c r="J9" s="13" t="n"/>
      <c r="K9" s="10" t="n"/>
      <c r="L9" s="14">
        <f>IF($A9="","",IFERROR($F9/SUM($F$5:$F$204),0))</f>
        <v/>
      </c>
      <c r="M9" s="14">
        <f>IF($A9="","",IFERROR($D9/$I9,0))</f>
        <v/>
      </c>
      <c r="N9" s="15">
        <f>IF($A9="","",IF($C9&lt;=0,"⚠ lead time must be more than zero",IF($D9&lt;=0,"⚠ freight cost per unit is missing",IF($I9&lt;=0,"⚠ goods unit cost is missing — capital in transit cannot be valued",IF(COUNTIF(Demand!$A$5:$A$104,$H9)=0,"⚠ this destination is not on the Demand tab",IF(AND($J9&lt;&gt;"",$J9&lt;0.9),"on-time below 90% — the buffer for this is safety stock",""))))))</f>
        <v/>
      </c>
      <c r="P9" s="6" t="inlineStr">
        <is>
          <t>Longest lane</t>
        </is>
      </c>
      <c r="Q9" s="7">
        <f>IFERROR(MAX($C$5:$C$204),0)</f>
        <v/>
      </c>
    </row>
    <row r="10">
      <c r="A10" s="9" t="n"/>
      <c r="B10" s="9" t="n"/>
      <c r="C10" s="10" t="n"/>
      <c r="D10" s="11" t="n"/>
      <c r="E10" s="10" t="n"/>
      <c r="F10" s="12">
        <f>IF($A10="","",$D10*$E10)</f>
        <v/>
      </c>
      <c r="G10" s="9" t="n"/>
      <c r="H10" s="9" t="n"/>
      <c r="I10" s="11" t="n"/>
      <c r="J10" s="13" t="n"/>
      <c r="K10" s="10" t="n"/>
      <c r="L10" s="14">
        <f>IF($A10="","",IFERROR($F10/SUM($F$5:$F$204),0))</f>
        <v/>
      </c>
      <c r="M10" s="14">
        <f>IF($A10="","",IFERROR($D10/$I10,0))</f>
        <v/>
      </c>
      <c r="N10" s="15">
        <f>IF($A10="","",IF($C10&lt;=0,"⚠ lead time must be more than zero",IF($D10&lt;=0,"⚠ freight cost per unit is missing",IF($I10&lt;=0,"⚠ goods unit cost is missing — capital in transit cannot be valued",IF(COUNTIF(Demand!$A$5:$A$104,$H10)=0,"⚠ this destination is not on the Demand tab",IF(AND($J10&lt;&gt;"",$J10&lt;0.9),"on-time below 90% — the buffer for this is safety stock",""))))))</f>
        <v/>
      </c>
      <c r="P10" s="6" t="inlineStr">
        <is>
          <t>Volume-weighted on-time</t>
        </is>
      </c>
      <c r="Q10" s="17">
        <f>IFERROR(SUMPRODUCT($J$5:$J$204,$E$5:$E$204)/SUM($E$5:$E$204),0)</f>
        <v/>
      </c>
    </row>
    <row r="11">
      <c r="A11" s="9" t="n"/>
      <c r="B11" s="9" t="n"/>
      <c r="C11" s="10" t="n"/>
      <c r="D11" s="11" t="n"/>
      <c r="E11" s="10" t="n"/>
      <c r="F11" s="12">
        <f>IF($A11="","",$D11*$E11)</f>
        <v/>
      </c>
      <c r="G11" s="9" t="n"/>
      <c r="H11" s="9" t="n"/>
      <c r="I11" s="11" t="n"/>
      <c r="J11" s="13" t="n"/>
      <c r="K11" s="10" t="n"/>
      <c r="L11" s="14">
        <f>IF($A11="","",IFERROR($F11/SUM($F$5:$F$204),0))</f>
        <v/>
      </c>
      <c r="M11" s="14">
        <f>IF($A11="","",IFERROR($D11/$I11,0))</f>
        <v/>
      </c>
      <c r="N11" s="15">
        <f>IF($A11="","",IF($C11&lt;=0,"⚠ lead time must be more than zero",IF($D11&lt;=0,"⚠ freight cost per unit is missing",IF($I11&lt;=0,"⚠ goods unit cost is missing — capital in transit cannot be valued",IF(COUNTIF(Demand!$A$5:$A$104,$H11)=0,"⚠ this destination is not on the Demand tab",IF(AND($J11&lt;&gt;"",$J11&lt;0.9),"on-time below 90% — the buffer for this is safety stock",""))))))</f>
        <v/>
      </c>
      <c r="P11" s="6" t="inlineStr">
        <is>
          <t>Most expensive lane</t>
        </is>
      </c>
      <c r="Q11" s="18">
        <f>IFERROR(INDEX($A$5:$A$204,MATCH(MAX($F$5:$F$204),$F$5:$F$204,0)),"")</f>
        <v/>
      </c>
    </row>
    <row r="12">
      <c r="A12" s="9" t="n"/>
      <c r="B12" s="9" t="n"/>
      <c r="C12" s="10" t="n"/>
      <c r="D12" s="11" t="n"/>
      <c r="E12" s="10" t="n"/>
      <c r="F12" s="12">
        <f>IF($A12="","",$D12*$E12)</f>
        <v/>
      </c>
      <c r="G12" s="9" t="n"/>
      <c r="H12" s="9" t="n"/>
      <c r="I12" s="11" t="n"/>
      <c r="J12" s="13" t="n"/>
      <c r="K12" s="10" t="n"/>
      <c r="L12" s="14">
        <f>IF($A12="","",IFERROR($F12/SUM($F$5:$F$204),0))</f>
        <v/>
      </c>
      <c r="M12" s="14">
        <f>IF($A12="","",IFERROR($D12/$I12,0))</f>
        <v/>
      </c>
      <c r="N12" s="15">
        <f>IF($A12="","",IF($C12&lt;=0,"⚠ lead time must be more than zero",IF($D12&lt;=0,"⚠ freight cost per unit is missing",IF($I12&lt;=0,"⚠ goods unit cost is missing — capital in transit cannot be valued",IF(COUNTIF(Demand!$A$5:$A$104,$H12)=0,"⚠ this destination is not on the Demand tab",IF(AND($J12&lt;&gt;"",$J12&lt;0.9),"on-time below 90% — the buffer for this is safety stock",""))))))</f>
        <v/>
      </c>
      <c r="P12" s="6" t="inlineStr">
        <is>
          <t>Lanes with a warning</t>
        </is>
      </c>
      <c r="Q12" s="7">
        <f>COUNTIF($N$5:$N$204,"⚠*")</f>
        <v/>
      </c>
    </row>
    <row r="13">
      <c r="A13" s="9" t="n"/>
      <c r="B13" s="9" t="n"/>
      <c r="C13" s="10" t="n"/>
      <c r="D13" s="11" t="n"/>
      <c r="E13" s="10" t="n"/>
      <c r="F13" s="12">
        <f>IF($A13="","",$D13*$E13)</f>
        <v/>
      </c>
      <c r="G13" s="9" t="n"/>
      <c r="H13" s="9" t="n"/>
      <c r="I13" s="11" t="n"/>
      <c r="J13" s="13" t="n"/>
      <c r="K13" s="10" t="n"/>
      <c r="L13" s="14">
        <f>IF($A13="","",IFERROR($F13/SUM($F$5:$F$204),0))</f>
        <v/>
      </c>
      <c r="M13" s="14">
        <f>IF($A13="","",IFERROR($D13/$I13,0))</f>
        <v/>
      </c>
      <c r="N13" s="15">
        <f>IF($A13="","",IF($C13&lt;=0,"⚠ lead time must be more than zero",IF($D13&lt;=0,"⚠ freight cost per unit is missing",IF($I13&lt;=0,"⚠ goods unit cost is missing — capital in transit cannot be valued",IF(COUNTIF(Demand!$A$5:$A$104,$H13)=0,"⚠ this destination is not on the Demand tab",IF(AND($J13&lt;&gt;"",$J13&lt;0.9),"on-time below 90% — the buffer for this is safety stock",""))))))</f>
        <v/>
      </c>
    </row>
    <row r="14">
      <c r="A14" s="9" t="n"/>
      <c r="B14" s="9" t="n"/>
      <c r="C14" s="10" t="n"/>
      <c r="D14" s="11" t="n"/>
      <c r="E14" s="10" t="n"/>
      <c r="F14" s="12">
        <f>IF($A14="","",$D14*$E14)</f>
        <v/>
      </c>
      <c r="G14" s="9" t="n"/>
      <c r="H14" s="9" t="n"/>
      <c r="I14" s="11" t="n"/>
      <c r="J14" s="13" t="n"/>
      <c r="K14" s="10" t="n"/>
      <c r="L14" s="14">
        <f>IF($A14="","",IFERROR($F14/SUM($F$5:$F$204),0))</f>
        <v/>
      </c>
      <c r="M14" s="14">
        <f>IF($A14="","",IFERROR($D14/$I14,0))</f>
        <v/>
      </c>
      <c r="N14" s="15">
        <f>IF($A14="","",IF($C14&lt;=0,"⚠ lead time must be more than zero",IF($D14&lt;=0,"⚠ freight cost per unit is missing",IF($I14&lt;=0,"⚠ goods unit cost is missing — capital in transit cannot be valued",IF(COUNTIF(Demand!$A$5:$A$104,$H14)=0,"⚠ this destination is not on the Demand tab",IF(AND($J14&lt;&gt;"",$J14&lt;0.9),"on-time below 90% — the buffer for this is safety stock",""))))))</f>
        <v/>
      </c>
    </row>
    <row r="15">
      <c r="A15" s="9" t="n"/>
      <c r="B15" s="9" t="n"/>
      <c r="C15" s="10" t="n"/>
      <c r="D15" s="11" t="n"/>
      <c r="E15" s="10" t="n"/>
      <c r="F15" s="12">
        <f>IF($A15="","",$D15*$E15)</f>
        <v/>
      </c>
      <c r="G15" s="9" t="n"/>
      <c r="H15" s="9" t="n"/>
      <c r="I15" s="11" t="n"/>
      <c r="J15" s="13" t="n"/>
      <c r="K15" s="10" t="n"/>
      <c r="L15" s="14">
        <f>IF($A15="","",IFERROR($F15/SUM($F$5:$F$204),0))</f>
        <v/>
      </c>
      <c r="M15" s="14">
        <f>IF($A15="","",IFERROR($D15/$I15,0))</f>
        <v/>
      </c>
      <c r="N15" s="15">
        <f>IF($A15="","",IF($C15&lt;=0,"⚠ lead time must be more than zero",IF($D15&lt;=0,"⚠ freight cost per unit is missing",IF($I15&lt;=0,"⚠ goods unit cost is missing — capital in transit cannot be valued",IF(COUNTIF(Demand!$A$5:$A$104,$H15)=0,"⚠ this destination is not on the Demand tab",IF(AND($J15&lt;&gt;"",$J15&lt;0.9),"on-time below 90% — the buffer for this is safety stock",""))))))</f>
        <v/>
      </c>
    </row>
    <row r="16">
      <c r="A16" s="9" t="n"/>
      <c r="B16" s="9" t="n"/>
      <c r="C16" s="10" t="n"/>
      <c r="D16" s="11" t="n"/>
      <c r="E16" s="10" t="n"/>
      <c r="F16" s="12">
        <f>IF($A16="","",$D16*$E16)</f>
        <v/>
      </c>
      <c r="G16" s="9" t="n"/>
      <c r="H16" s="9" t="n"/>
      <c r="I16" s="11" t="n"/>
      <c r="J16" s="13" t="n"/>
      <c r="K16" s="10" t="n"/>
      <c r="L16" s="14">
        <f>IF($A16="","",IFERROR($F16/SUM($F$5:$F$204),0))</f>
        <v/>
      </c>
      <c r="M16" s="14">
        <f>IF($A16="","",IFERROR($D16/$I16,0))</f>
        <v/>
      </c>
      <c r="N16" s="15">
        <f>IF($A16="","",IF($C16&lt;=0,"⚠ lead time must be more than zero",IF($D16&lt;=0,"⚠ freight cost per unit is missing",IF($I16&lt;=0,"⚠ goods unit cost is missing — capital in transit cannot be valued",IF(COUNTIF(Demand!$A$5:$A$104,$H16)=0,"⚠ this destination is not on the Demand tab",IF(AND($J16&lt;&gt;"",$J16&lt;0.9),"on-time below 90% — the buffer for this is safety stock",""))))))</f>
        <v/>
      </c>
    </row>
    <row r="17">
      <c r="A17" s="9" t="n"/>
      <c r="B17" s="9" t="n"/>
      <c r="C17" s="10" t="n"/>
      <c r="D17" s="11" t="n"/>
      <c r="E17" s="10" t="n"/>
      <c r="F17" s="12">
        <f>IF($A17="","",$D17*$E17)</f>
        <v/>
      </c>
      <c r="G17" s="9" t="n"/>
      <c r="H17" s="9" t="n"/>
      <c r="I17" s="11" t="n"/>
      <c r="J17" s="13" t="n"/>
      <c r="K17" s="10" t="n"/>
      <c r="L17" s="14">
        <f>IF($A17="","",IFERROR($F17/SUM($F$5:$F$204),0))</f>
        <v/>
      </c>
      <c r="M17" s="14">
        <f>IF($A17="","",IFERROR($D17/$I17,0))</f>
        <v/>
      </c>
      <c r="N17" s="15">
        <f>IF($A17="","",IF($C17&lt;=0,"⚠ lead time must be more than zero",IF($D17&lt;=0,"⚠ freight cost per unit is missing",IF($I17&lt;=0,"⚠ goods unit cost is missing — capital in transit cannot be valued",IF(COUNTIF(Demand!$A$5:$A$104,$H17)=0,"⚠ this destination is not on the Demand tab",IF(AND($J17&lt;&gt;"",$J17&lt;0.9),"on-time below 90% — the buffer for this is safety stock",""))))))</f>
        <v/>
      </c>
    </row>
    <row r="18">
      <c r="A18" s="9" t="n"/>
      <c r="B18" s="9" t="n"/>
      <c r="C18" s="10" t="n"/>
      <c r="D18" s="11" t="n"/>
      <c r="E18" s="10" t="n"/>
      <c r="F18" s="12">
        <f>IF($A18="","",$D18*$E18)</f>
        <v/>
      </c>
      <c r="G18" s="9" t="n"/>
      <c r="H18" s="9" t="n"/>
      <c r="I18" s="11" t="n"/>
      <c r="J18" s="13" t="n"/>
      <c r="K18" s="10" t="n"/>
      <c r="L18" s="14">
        <f>IF($A18="","",IFERROR($F18/SUM($F$5:$F$204),0))</f>
        <v/>
      </c>
      <c r="M18" s="14">
        <f>IF($A18="","",IFERROR($D18/$I18,0))</f>
        <v/>
      </c>
      <c r="N18" s="15">
        <f>IF($A18="","",IF($C18&lt;=0,"⚠ lead time must be more than zero",IF($D18&lt;=0,"⚠ freight cost per unit is missing",IF($I18&lt;=0,"⚠ goods unit cost is missing — capital in transit cannot be valued",IF(COUNTIF(Demand!$A$5:$A$104,$H18)=0,"⚠ this destination is not on the Demand tab",IF(AND($J18&lt;&gt;"",$J18&lt;0.9),"on-time below 90% — the buffer for this is safety stock",""))))))</f>
        <v/>
      </c>
    </row>
    <row r="19">
      <c r="A19" s="9" t="n"/>
      <c r="B19" s="9" t="n"/>
      <c r="C19" s="10" t="n"/>
      <c r="D19" s="11" t="n"/>
      <c r="E19" s="10" t="n"/>
      <c r="F19" s="12">
        <f>IF($A19="","",$D19*$E19)</f>
        <v/>
      </c>
      <c r="G19" s="9" t="n"/>
      <c r="H19" s="9" t="n"/>
      <c r="I19" s="11" t="n"/>
      <c r="J19" s="13" t="n"/>
      <c r="K19" s="10" t="n"/>
      <c r="L19" s="14">
        <f>IF($A19="","",IFERROR($F19/SUM($F$5:$F$204),0))</f>
        <v/>
      </c>
      <c r="M19" s="14">
        <f>IF($A19="","",IFERROR($D19/$I19,0))</f>
        <v/>
      </c>
      <c r="N19" s="15">
        <f>IF($A19="","",IF($C19&lt;=0,"⚠ lead time must be more than zero",IF($D19&lt;=0,"⚠ freight cost per unit is missing",IF($I19&lt;=0,"⚠ goods unit cost is missing — capital in transit cannot be valued",IF(COUNTIF(Demand!$A$5:$A$104,$H19)=0,"⚠ this destination is not on the Demand tab",IF(AND($J19&lt;&gt;"",$J19&lt;0.9),"on-time below 90% — the buffer for this is safety stock",""))))))</f>
        <v/>
      </c>
    </row>
    <row r="20">
      <c r="A20" s="9" t="n"/>
      <c r="B20" s="9" t="n"/>
      <c r="C20" s="10" t="n"/>
      <c r="D20" s="11" t="n"/>
      <c r="E20" s="10" t="n"/>
      <c r="F20" s="12">
        <f>IF($A20="","",$D20*$E20)</f>
        <v/>
      </c>
      <c r="G20" s="9" t="n"/>
      <c r="H20" s="9" t="n"/>
      <c r="I20" s="11" t="n"/>
      <c r="J20" s="13" t="n"/>
      <c r="K20" s="10" t="n"/>
      <c r="L20" s="14">
        <f>IF($A20="","",IFERROR($F20/SUM($F$5:$F$204),0))</f>
        <v/>
      </c>
      <c r="M20" s="14">
        <f>IF($A20="","",IFERROR($D20/$I20,0))</f>
        <v/>
      </c>
      <c r="N20" s="15">
        <f>IF($A20="","",IF($C20&lt;=0,"⚠ lead time must be more than zero",IF($D20&lt;=0,"⚠ freight cost per unit is missing",IF($I20&lt;=0,"⚠ goods unit cost is missing — capital in transit cannot be valued",IF(COUNTIF(Demand!$A$5:$A$104,$H20)=0,"⚠ this destination is not on the Demand tab",IF(AND($J20&lt;&gt;"",$J20&lt;0.9),"on-time below 90% — the buffer for this is safety stock",""))))))</f>
        <v/>
      </c>
    </row>
    <row r="21">
      <c r="A21" s="9" t="n"/>
      <c r="B21" s="9" t="n"/>
      <c r="C21" s="10" t="n"/>
      <c r="D21" s="11" t="n"/>
      <c r="E21" s="10" t="n"/>
      <c r="F21" s="12">
        <f>IF($A21="","",$D21*$E21)</f>
        <v/>
      </c>
      <c r="G21" s="9" t="n"/>
      <c r="H21" s="9" t="n"/>
      <c r="I21" s="11" t="n"/>
      <c r="J21" s="13" t="n"/>
      <c r="K21" s="10" t="n"/>
      <c r="L21" s="14">
        <f>IF($A21="","",IFERROR($F21/SUM($F$5:$F$204),0))</f>
        <v/>
      </c>
      <c r="M21" s="14">
        <f>IF($A21="","",IFERROR($D21/$I21,0))</f>
        <v/>
      </c>
      <c r="N21" s="15">
        <f>IF($A21="","",IF($C21&lt;=0,"⚠ lead time must be more than zero",IF($D21&lt;=0,"⚠ freight cost per unit is missing",IF($I21&lt;=0,"⚠ goods unit cost is missing — capital in transit cannot be valued",IF(COUNTIF(Demand!$A$5:$A$104,$H21)=0,"⚠ this destination is not on the Demand tab",IF(AND($J21&lt;&gt;"",$J21&lt;0.9),"on-time below 90% — the buffer for this is safety stock",""))))))</f>
        <v/>
      </c>
    </row>
    <row r="22">
      <c r="A22" s="9" t="n"/>
      <c r="B22" s="9" t="n"/>
      <c r="C22" s="10" t="n"/>
      <c r="D22" s="11" t="n"/>
      <c r="E22" s="10" t="n"/>
      <c r="F22" s="12">
        <f>IF($A22="","",$D22*$E22)</f>
        <v/>
      </c>
      <c r="G22" s="9" t="n"/>
      <c r="H22" s="9" t="n"/>
      <c r="I22" s="11" t="n"/>
      <c r="J22" s="13" t="n"/>
      <c r="K22" s="10" t="n"/>
      <c r="L22" s="14">
        <f>IF($A22="","",IFERROR($F22/SUM($F$5:$F$204),0))</f>
        <v/>
      </c>
      <c r="M22" s="14">
        <f>IF($A22="","",IFERROR($D22/$I22,0))</f>
        <v/>
      </c>
      <c r="N22" s="15">
        <f>IF($A22="","",IF($C22&lt;=0,"⚠ lead time must be more than zero",IF($D22&lt;=0,"⚠ freight cost per unit is missing",IF($I22&lt;=0,"⚠ goods unit cost is missing — capital in transit cannot be valued",IF(COUNTIF(Demand!$A$5:$A$104,$H22)=0,"⚠ this destination is not on the Demand tab",IF(AND($J22&lt;&gt;"",$J22&lt;0.9),"on-time below 90% — the buffer for this is safety stock",""))))))</f>
        <v/>
      </c>
    </row>
    <row r="23">
      <c r="A23" s="9" t="n"/>
      <c r="B23" s="9" t="n"/>
      <c r="C23" s="10" t="n"/>
      <c r="D23" s="11" t="n"/>
      <c r="E23" s="10" t="n"/>
      <c r="F23" s="12">
        <f>IF($A23="","",$D23*$E23)</f>
        <v/>
      </c>
      <c r="G23" s="9" t="n"/>
      <c r="H23" s="9" t="n"/>
      <c r="I23" s="11" t="n"/>
      <c r="J23" s="13" t="n"/>
      <c r="K23" s="10" t="n"/>
      <c r="L23" s="14">
        <f>IF($A23="","",IFERROR($F23/SUM($F$5:$F$204),0))</f>
        <v/>
      </c>
      <c r="M23" s="14">
        <f>IF($A23="","",IFERROR($D23/$I23,0))</f>
        <v/>
      </c>
      <c r="N23" s="15">
        <f>IF($A23="","",IF($C23&lt;=0,"⚠ lead time must be more than zero",IF($D23&lt;=0,"⚠ freight cost per unit is missing",IF($I23&lt;=0,"⚠ goods unit cost is missing — capital in transit cannot be valued",IF(COUNTIF(Demand!$A$5:$A$104,$H23)=0,"⚠ this destination is not on the Demand tab",IF(AND($J23&lt;&gt;"",$J23&lt;0.9),"on-time below 90% — the buffer for this is safety stock",""))))))</f>
        <v/>
      </c>
    </row>
    <row r="24">
      <c r="A24" s="9" t="n"/>
      <c r="B24" s="9" t="n"/>
      <c r="C24" s="10" t="n"/>
      <c r="D24" s="11" t="n"/>
      <c r="E24" s="10" t="n"/>
      <c r="F24" s="12">
        <f>IF($A24="","",$D24*$E24)</f>
        <v/>
      </c>
      <c r="G24" s="9" t="n"/>
      <c r="H24" s="9" t="n"/>
      <c r="I24" s="11" t="n"/>
      <c r="J24" s="13" t="n"/>
      <c r="K24" s="10" t="n"/>
      <c r="L24" s="14">
        <f>IF($A24="","",IFERROR($F24/SUM($F$5:$F$204),0))</f>
        <v/>
      </c>
      <c r="M24" s="14">
        <f>IF($A24="","",IFERROR($D24/$I24,0))</f>
        <v/>
      </c>
      <c r="N24" s="15">
        <f>IF($A24="","",IF($C24&lt;=0,"⚠ lead time must be more than zero",IF($D24&lt;=0,"⚠ freight cost per unit is missing",IF($I24&lt;=0,"⚠ goods unit cost is missing — capital in transit cannot be valued",IF(COUNTIF(Demand!$A$5:$A$104,$H24)=0,"⚠ this destination is not on the Demand tab",IF(AND($J24&lt;&gt;"",$J24&lt;0.9),"on-time below 90% — the buffer for this is safety stock",""))))))</f>
        <v/>
      </c>
    </row>
    <row r="25">
      <c r="A25" s="9" t="n"/>
      <c r="B25" s="9" t="n"/>
      <c r="C25" s="10" t="n"/>
      <c r="D25" s="11" t="n"/>
      <c r="E25" s="10" t="n"/>
      <c r="F25" s="12">
        <f>IF($A25="","",$D25*$E25)</f>
        <v/>
      </c>
      <c r="G25" s="9" t="n"/>
      <c r="H25" s="9" t="n"/>
      <c r="I25" s="11" t="n"/>
      <c r="J25" s="13" t="n"/>
      <c r="K25" s="10" t="n"/>
      <c r="L25" s="14">
        <f>IF($A25="","",IFERROR($F25/SUM($F$5:$F$204),0))</f>
        <v/>
      </c>
      <c r="M25" s="14">
        <f>IF($A25="","",IFERROR($D25/$I25,0))</f>
        <v/>
      </c>
      <c r="N25" s="15">
        <f>IF($A25="","",IF($C25&lt;=0,"⚠ lead time must be more than zero",IF($D25&lt;=0,"⚠ freight cost per unit is missing",IF($I25&lt;=0,"⚠ goods unit cost is missing — capital in transit cannot be valued",IF(COUNTIF(Demand!$A$5:$A$104,$H25)=0,"⚠ this destination is not on the Demand tab",IF(AND($J25&lt;&gt;"",$J25&lt;0.9),"on-time below 90% — the buffer for this is safety stock",""))))))</f>
        <v/>
      </c>
    </row>
    <row r="26">
      <c r="A26" s="9" t="n"/>
      <c r="B26" s="9" t="n"/>
      <c r="C26" s="10" t="n"/>
      <c r="D26" s="11" t="n"/>
      <c r="E26" s="10" t="n"/>
      <c r="F26" s="12">
        <f>IF($A26="","",$D26*$E26)</f>
        <v/>
      </c>
      <c r="G26" s="9" t="n"/>
      <c r="H26" s="9" t="n"/>
      <c r="I26" s="11" t="n"/>
      <c r="J26" s="13" t="n"/>
      <c r="K26" s="10" t="n"/>
      <c r="L26" s="14">
        <f>IF($A26="","",IFERROR($F26/SUM($F$5:$F$204),0))</f>
        <v/>
      </c>
      <c r="M26" s="14">
        <f>IF($A26="","",IFERROR($D26/$I26,0))</f>
        <v/>
      </c>
      <c r="N26" s="15">
        <f>IF($A26="","",IF($C26&lt;=0,"⚠ lead time must be more than zero",IF($D26&lt;=0,"⚠ freight cost per unit is missing",IF($I26&lt;=0,"⚠ goods unit cost is missing — capital in transit cannot be valued",IF(COUNTIF(Demand!$A$5:$A$104,$H26)=0,"⚠ this destination is not on the Demand tab",IF(AND($J26&lt;&gt;"",$J26&lt;0.9),"on-time below 90% — the buffer for this is safety stock",""))))))</f>
        <v/>
      </c>
    </row>
    <row r="27">
      <c r="A27" s="9" t="n"/>
      <c r="B27" s="9" t="n"/>
      <c r="C27" s="10" t="n"/>
      <c r="D27" s="11" t="n"/>
      <c r="E27" s="10" t="n"/>
      <c r="F27" s="12">
        <f>IF($A27="","",$D27*$E27)</f>
        <v/>
      </c>
      <c r="G27" s="9" t="n"/>
      <c r="H27" s="9" t="n"/>
      <c r="I27" s="11" t="n"/>
      <c r="J27" s="13" t="n"/>
      <c r="K27" s="10" t="n"/>
      <c r="L27" s="14">
        <f>IF($A27="","",IFERROR($F27/SUM($F$5:$F$204),0))</f>
        <v/>
      </c>
      <c r="M27" s="14">
        <f>IF($A27="","",IFERROR($D27/$I27,0))</f>
        <v/>
      </c>
      <c r="N27" s="15">
        <f>IF($A27="","",IF($C27&lt;=0,"⚠ lead time must be more than zero",IF($D27&lt;=0,"⚠ freight cost per unit is missing",IF($I27&lt;=0,"⚠ goods unit cost is missing — capital in transit cannot be valued",IF(COUNTIF(Demand!$A$5:$A$104,$H27)=0,"⚠ this destination is not on the Demand tab",IF(AND($J27&lt;&gt;"",$J27&lt;0.9),"on-time below 90% — the buffer for this is safety stock",""))))))</f>
        <v/>
      </c>
    </row>
    <row r="28">
      <c r="A28" s="9" t="n"/>
      <c r="B28" s="9" t="n"/>
      <c r="C28" s="10" t="n"/>
      <c r="D28" s="11" t="n"/>
      <c r="E28" s="10" t="n"/>
      <c r="F28" s="12">
        <f>IF($A28="","",$D28*$E28)</f>
        <v/>
      </c>
      <c r="G28" s="9" t="n"/>
      <c r="H28" s="9" t="n"/>
      <c r="I28" s="11" t="n"/>
      <c r="J28" s="13" t="n"/>
      <c r="K28" s="10" t="n"/>
      <c r="L28" s="14">
        <f>IF($A28="","",IFERROR($F28/SUM($F$5:$F$204),0))</f>
        <v/>
      </c>
      <c r="M28" s="14">
        <f>IF($A28="","",IFERROR($D28/$I28,0))</f>
        <v/>
      </c>
      <c r="N28" s="15">
        <f>IF($A28="","",IF($C28&lt;=0,"⚠ lead time must be more than zero",IF($D28&lt;=0,"⚠ freight cost per unit is missing",IF($I28&lt;=0,"⚠ goods unit cost is missing — capital in transit cannot be valued",IF(COUNTIF(Demand!$A$5:$A$104,$H28)=0,"⚠ this destination is not on the Demand tab",IF(AND($J28&lt;&gt;"",$J28&lt;0.9),"on-time below 90% — the buffer for this is safety stock",""))))))</f>
        <v/>
      </c>
    </row>
    <row r="29">
      <c r="A29" s="9" t="n"/>
      <c r="B29" s="9" t="n"/>
      <c r="C29" s="10" t="n"/>
      <c r="D29" s="11" t="n"/>
      <c r="E29" s="10" t="n"/>
      <c r="F29" s="12">
        <f>IF($A29="","",$D29*$E29)</f>
        <v/>
      </c>
      <c r="G29" s="9" t="n"/>
      <c r="H29" s="9" t="n"/>
      <c r="I29" s="11" t="n"/>
      <c r="J29" s="13" t="n"/>
      <c r="K29" s="10" t="n"/>
      <c r="L29" s="14">
        <f>IF($A29="","",IFERROR($F29/SUM($F$5:$F$204),0))</f>
        <v/>
      </c>
      <c r="M29" s="14">
        <f>IF($A29="","",IFERROR($D29/$I29,0))</f>
        <v/>
      </c>
      <c r="N29" s="15">
        <f>IF($A29="","",IF($C29&lt;=0,"⚠ lead time must be more than zero",IF($D29&lt;=0,"⚠ freight cost per unit is missing",IF($I29&lt;=0,"⚠ goods unit cost is missing — capital in transit cannot be valued",IF(COUNTIF(Demand!$A$5:$A$104,$H29)=0,"⚠ this destination is not on the Demand tab",IF(AND($J29&lt;&gt;"",$J29&lt;0.9),"on-time below 90% — the buffer for this is safety stock",""))))))</f>
        <v/>
      </c>
    </row>
    <row r="30">
      <c r="A30" s="9" t="n"/>
      <c r="B30" s="9" t="n"/>
      <c r="C30" s="10" t="n"/>
      <c r="D30" s="11" t="n"/>
      <c r="E30" s="10" t="n"/>
      <c r="F30" s="12">
        <f>IF($A30="","",$D30*$E30)</f>
        <v/>
      </c>
      <c r="G30" s="9" t="n"/>
      <c r="H30" s="9" t="n"/>
      <c r="I30" s="11" t="n"/>
      <c r="J30" s="13" t="n"/>
      <c r="K30" s="10" t="n"/>
      <c r="L30" s="14">
        <f>IF($A30="","",IFERROR($F30/SUM($F$5:$F$204),0))</f>
        <v/>
      </c>
      <c r="M30" s="14">
        <f>IF($A30="","",IFERROR($D30/$I30,0))</f>
        <v/>
      </c>
      <c r="N30" s="15">
        <f>IF($A30="","",IF($C30&lt;=0,"⚠ lead time must be more than zero",IF($D30&lt;=0,"⚠ freight cost per unit is missing",IF($I30&lt;=0,"⚠ goods unit cost is missing — capital in transit cannot be valued",IF(COUNTIF(Demand!$A$5:$A$104,$H30)=0,"⚠ this destination is not on the Demand tab",IF(AND($J30&lt;&gt;"",$J30&lt;0.9),"on-time below 90% — the buffer for this is safety stock",""))))))</f>
        <v/>
      </c>
    </row>
    <row r="31">
      <c r="A31" s="9" t="n"/>
      <c r="B31" s="9" t="n"/>
      <c r="C31" s="10" t="n"/>
      <c r="D31" s="11" t="n"/>
      <c r="E31" s="10" t="n"/>
      <c r="F31" s="12">
        <f>IF($A31="","",$D31*$E31)</f>
        <v/>
      </c>
      <c r="G31" s="9" t="n"/>
      <c r="H31" s="9" t="n"/>
      <c r="I31" s="11" t="n"/>
      <c r="J31" s="13" t="n"/>
      <c r="K31" s="10" t="n"/>
      <c r="L31" s="14">
        <f>IF($A31="","",IFERROR($F31/SUM($F$5:$F$204),0))</f>
        <v/>
      </c>
      <c r="M31" s="14">
        <f>IF($A31="","",IFERROR($D31/$I31,0))</f>
        <v/>
      </c>
      <c r="N31" s="15">
        <f>IF($A31="","",IF($C31&lt;=0,"⚠ lead time must be more than zero",IF($D31&lt;=0,"⚠ freight cost per unit is missing",IF($I31&lt;=0,"⚠ goods unit cost is missing — capital in transit cannot be valued",IF(COUNTIF(Demand!$A$5:$A$104,$H31)=0,"⚠ this destination is not on the Demand tab",IF(AND($J31&lt;&gt;"",$J31&lt;0.9),"on-time below 90% — the buffer for this is safety stock",""))))))</f>
        <v/>
      </c>
    </row>
    <row r="32">
      <c r="A32" s="9" t="n"/>
      <c r="B32" s="9" t="n"/>
      <c r="C32" s="10" t="n"/>
      <c r="D32" s="11" t="n"/>
      <c r="E32" s="10" t="n"/>
      <c r="F32" s="12">
        <f>IF($A32="","",$D32*$E32)</f>
        <v/>
      </c>
      <c r="G32" s="9" t="n"/>
      <c r="H32" s="9" t="n"/>
      <c r="I32" s="11" t="n"/>
      <c r="J32" s="13" t="n"/>
      <c r="K32" s="10" t="n"/>
      <c r="L32" s="14">
        <f>IF($A32="","",IFERROR($F32/SUM($F$5:$F$204),0))</f>
        <v/>
      </c>
      <c r="M32" s="14">
        <f>IF($A32="","",IFERROR($D32/$I32,0))</f>
        <v/>
      </c>
      <c r="N32" s="15">
        <f>IF($A32="","",IF($C32&lt;=0,"⚠ lead time must be more than zero",IF($D32&lt;=0,"⚠ freight cost per unit is missing",IF($I32&lt;=0,"⚠ goods unit cost is missing — capital in transit cannot be valued",IF(COUNTIF(Demand!$A$5:$A$104,$H32)=0,"⚠ this destination is not on the Demand tab",IF(AND($J32&lt;&gt;"",$J32&lt;0.9),"on-time below 90% — the buffer for this is safety stock",""))))))</f>
        <v/>
      </c>
    </row>
    <row r="33">
      <c r="A33" s="9" t="n"/>
      <c r="B33" s="9" t="n"/>
      <c r="C33" s="10" t="n"/>
      <c r="D33" s="11" t="n"/>
      <c r="E33" s="10" t="n"/>
      <c r="F33" s="12">
        <f>IF($A33="","",$D33*$E33)</f>
        <v/>
      </c>
      <c r="G33" s="9" t="n"/>
      <c r="H33" s="9" t="n"/>
      <c r="I33" s="11" t="n"/>
      <c r="J33" s="13" t="n"/>
      <c r="K33" s="10" t="n"/>
      <c r="L33" s="14">
        <f>IF($A33="","",IFERROR($F33/SUM($F$5:$F$204),0))</f>
        <v/>
      </c>
      <c r="M33" s="14">
        <f>IF($A33="","",IFERROR($D33/$I33,0))</f>
        <v/>
      </c>
      <c r="N33" s="15">
        <f>IF($A33="","",IF($C33&lt;=0,"⚠ lead time must be more than zero",IF($D33&lt;=0,"⚠ freight cost per unit is missing",IF($I33&lt;=0,"⚠ goods unit cost is missing — capital in transit cannot be valued",IF(COUNTIF(Demand!$A$5:$A$104,$H33)=0,"⚠ this destination is not on the Demand tab",IF(AND($J33&lt;&gt;"",$J33&lt;0.9),"on-time below 90% — the buffer for this is safety stock",""))))))</f>
        <v/>
      </c>
    </row>
    <row r="34">
      <c r="A34" s="9" t="n"/>
      <c r="B34" s="9" t="n"/>
      <c r="C34" s="10" t="n"/>
      <c r="D34" s="11" t="n"/>
      <c r="E34" s="10" t="n"/>
      <c r="F34" s="12">
        <f>IF($A34="","",$D34*$E34)</f>
        <v/>
      </c>
      <c r="G34" s="9" t="n"/>
      <c r="H34" s="9" t="n"/>
      <c r="I34" s="11" t="n"/>
      <c r="J34" s="13" t="n"/>
      <c r="K34" s="10" t="n"/>
      <c r="L34" s="14">
        <f>IF($A34="","",IFERROR($F34/SUM($F$5:$F$204),0))</f>
        <v/>
      </c>
      <c r="M34" s="14">
        <f>IF($A34="","",IFERROR($D34/$I34,0))</f>
        <v/>
      </c>
      <c r="N34" s="15">
        <f>IF($A34="","",IF($C34&lt;=0,"⚠ lead time must be more than zero",IF($D34&lt;=0,"⚠ freight cost per unit is missing",IF($I34&lt;=0,"⚠ goods unit cost is missing — capital in transit cannot be valued",IF(COUNTIF(Demand!$A$5:$A$104,$H34)=0,"⚠ this destination is not on the Demand tab",IF(AND($J34&lt;&gt;"",$J34&lt;0.9),"on-time below 90% — the buffer for this is safety stock",""))))))</f>
        <v/>
      </c>
    </row>
    <row r="35">
      <c r="A35" s="9" t="n"/>
      <c r="B35" s="9" t="n"/>
      <c r="C35" s="10" t="n"/>
      <c r="D35" s="11" t="n"/>
      <c r="E35" s="10" t="n"/>
      <c r="F35" s="12">
        <f>IF($A35="","",$D35*$E35)</f>
        <v/>
      </c>
      <c r="G35" s="9" t="n"/>
      <c r="H35" s="9" t="n"/>
      <c r="I35" s="11" t="n"/>
      <c r="J35" s="13" t="n"/>
      <c r="K35" s="10" t="n"/>
      <c r="L35" s="14">
        <f>IF($A35="","",IFERROR($F35/SUM($F$5:$F$204),0))</f>
        <v/>
      </c>
      <c r="M35" s="14">
        <f>IF($A35="","",IFERROR($D35/$I35,0))</f>
        <v/>
      </c>
      <c r="N35" s="15">
        <f>IF($A35="","",IF($C35&lt;=0,"⚠ lead time must be more than zero",IF($D35&lt;=0,"⚠ freight cost per unit is missing",IF($I35&lt;=0,"⚠ goods unit cost is missing — capital in transit cannot be valued",IF(COUNTIF(Demand!$A$5:$A$104,$H35)=0,"⚠ this destination is not on the Demand tab",IF(AND($J35&lt;&gt;"",$J35&lt;0.9),"on-time below 90% — the buffer for this is safety stock",""))))))</f>
        <v/>
      </c>
    </row>
    <row r="36">
      <c r="A36" s="9" t="n"/>
      <c r="B36" s="9" t="n"/>
      <c r="C36" s="10" t="n"/>
      <c r="D36" s="11" t="n"/>
      <c r="E36" s="10" t="n"/>
      <c r="F36" s="12">
        <f>IF($A36="","",$D36*$E36)</f>
        <v/>
      </c>
      <c r="G36" s="9" t="n"/>
      <c r="H36" s="9" t="n"/>
      <c r="I36" s="11" t="n"/>
      <c r="J36" s="13" t="n"/>
      <c r="K36" s="10" t="n"/>
      <c r="L36" s="14">
        <f>IF($A36="","",IFERROR($F36/SUM($F$5:$F$204),0))</f>
        <v/>
      </c>
      <c r="M36" s="14">
        <f>IF($A36="","",IFERROR($D36/$I36,0))</f>
        <v/>
      </c>
      <c r="N36" s="15">
        <f>IF($A36="","",IF($C36&lt;=0,"⚠ lead time must be more than zero",IF($D36&lt;=0,"⚠ freight cost per unit is missing",IF($I36&lt;=0,"⚠ goods unit cost is missing — capital in transit cannot be valued",IF(COUNTIF(Demand!$A$5:$A$104,$H36)=0,"⚠ this destination is not on the Demand tab",IF(AND($J36&lt;&gt;"",$J36&lt;0.9),"on-time below 90% — the buffer for this is safety stock",""))))))</f>
        <v/>
      </c>
    </row>
    <row r="37">
      <c r="A37" s="9" t="n"/>
      <c r="B37" s="9" t="n"/>
      <c r="C37" s="10" t="n"/>
      <c r="D37" s="11" t="n"/>
      <c r="E37" s="10" t="n"/>
      <c r="F37" s="12">
        <f>IF($A37="","",$D37*$E37)</f>
        <v/>
      </c>
      <c r="G37" s="9" t="n"/>
      <c r="H37" s="9" t="n"/>
      <c r="I37" s="11" t="n"/>
      <c r="J37" s="13" t="n"/>
      <c r="K37" s="10" t="n"/>
      <c r="L37" s="14">
        <f>IF($A37="","",IFERROR($F37/SUM($F$5:$F$204),0))</f>
        <v/>
      </c>
      <c r="M37" s="14">
        <f>IF($A37="","",IFERROR($D37/$I37,0))</f>
        <v/>
      </c>
      <c r="N37" s="15">
        <f>IF($A37="","",IF($C37&lt;=0,"⚠ lead time must be more than zero",IF($D37&lt;=0,"⚠ freight cost per unit is missing",IF($I37&lt;=0,"⚠ goods unit cost is missing — capital in transit cannot be valued",IF(COUNTIF(Demand!$A$5:$A$104,$H37)=0,"⚠ this destination is not on the Demand tab",IF(AND($J37&lt;&gt;"",$J37&lt;0.9),"on-time below 90% — the buffer for this is safety stock",""))))))</f>
        <v/>
      </c>
    </row>
    <row r="38">
      <c r="A38" s="9" t="n"/>
      <c r="B38" s="9" t="n"/>
      <c r="C38" s="10" t="n"/>
      <c r="D38" s="11" t="n"/>
      <c r="E38" s="10" t="n"/>
      <c r="F38" s="12">
        <f>IF($A38="","",$D38*$E38)</f>
        <v/>
      </c>
      <c r="G38" s="9" t="n"/>
      <c r="H38" s="9" t="n"/>
      <c r="I38" s="11" t="n"/>
      <c r="J38" s="13" t="n"/>
      <c r="K38" s="10" t="n"/>
      <c r="L38" s="14">
        <f>IF($A38="","",IFERROR($F38/SUM($F$5:$F$204),0))</f>
        <v/>
      </c>
      <c r="M38" s="14">
        <f>IF($A38="","",IFERROR($D38/$I38,0))</f>
        <v/>
      </c>
      <c r="N38" s="15">
        <f>IF($A38="","",IF($C38&lt;=0,"⚠ lead time must be more than zero",IF($D38&lt;=0,"⚠ freight cost per unit is missing",IF($I38&lt;=0,"⚠ goods unit cost is missing — capital in transit cannot be valued",IF(COUNTIF(Demand!$A$5:$A$104,$H38)=0,"⚠ this destination is not on the Demand tab",IF(AND($J38&lt;&gt;"",$J38&lt;0.9),"on-time below 90% — the buffer for this is safety stock",""))))))</f>
        <v/>
      </c>
    </row>
    <row r="39">
      <c r="A39" s="9" t="n"/>
      <c r="B39" s="9" t="n"/>
      <c r="C39" s="10" t="n"/>
      <c r="D39" s="11" t="n"/>
      <c r="E39" s="10" t="n"/>
      <c r="F39" s="12">
        <f>IF($A39="","",$D39*$E39)</f>
        <v/>
      </c>
      <c r="G39" s="9" t="n"/>
      <c r="H39" s="9" t="n"/>
      <c r="I39" s="11" t="n"/>
      <c r="J39" s="13" t="n"/>
      <c r="K39" s="10" t="n"/>
      <c r="L39" s="14">
        <f>IF($A39="","",IFERROR($F39/SUM($F$5:$F$204),0))</f>
        <v/>
      </c>
      <c r="M39" s="14">
        <f>IF($A39="","",IFERROR($D39/$I39,0))</f>
        <v/>
      </c>
      <c r="N39" s="15">
        <f>IF($A39="","",IF($C39&lt;=0,"⚠ lead time must be more than zero",IF($D39&lt;=0,"⚠ freight cost per unit is missing",IF($I39&lt;=0,"⚠ goods unit cost is missing — capital in transit cannot be valued",IF(COUNTIF(Demand!$A$5:$A$104,$H39)=0,"⚠ this destination is not on the Demand tab",IF(AND($J39&lt;&gt;"",$J39&lt;0.9),"on-time below 90% — the buffer for this is safety stock",""))))))</f>
        <v/>
      </c>
    </row>
    <row r="40">
      <c r="A40" s="9" t="n"/>
      <c r="B40" s="9" t="n"/>
      <c r="C40" s="10" t="n"/>
      <c r="D40" s="11" t="n"/>
      <c r="E40" s="10" t="n"/>
      <c r="F40" s="12">
        <f>IF($A40="","",$D40*$E40)</f>
        <v/>
      </c>
      <c r="G40" s="9" t="n"/>
      <c r="H40" s="9" t="n"/>
      <c r="I40" s="11" t="n"/>
      <c r="J40" s="13" t="n"/>
      <c r="K40" s="10" t="n"/>
      <c r="L40" s="14">
        <f>IF($A40="","",IFERROR($F40/SUM($F$5:$F$204),0))</f>
        <v/>
      </c>
      <c r="M40" s="14">
        <f>IF($A40="","",IFERROR($D40/$I40,0))</f>
        <v/>
      </c>
      <c r="N40" s="15">
        <f>IF($A40="","",IF($C40&lt;=0,"⚠ lead time must be more than zero",IF($D40&lt;=0,"⚠ freight cost per unit is missing",IF($I40&lt;=0,"⚠ goods unit cost is missing — capital in transit cannot be valued",IF(COUNTIF(Demand!$A$5:$A$104,$H40)=0,"⚠ this destination is not on the Demand tab",IF(AND($J40&lt;&gt;"",$J40&lt;0.9),"on-time below 90% — the buffer for this is safety stock",""))))))</f>
        <v/>
      </c>
    </row>
    <row r="41">
      <c r="A41" s="9" t="n"/>
      <c r="B41" s="9" t="n"/>
      <c r="C41" s="10" t="n"/>
      <c r="D41" s="11" t="n"/>
      <c r="E41" s="10" t="n"/>
      <c r="F41" s="12">
        <f>IF($A41="","",$D41*$E41)</f>
        <v/>
      </c>
      <c r="G41" s="9" t="n"/>
      <c r="H41" s="9" t="n"/>
      <c r="I41" s="11" t="n"/>
      <c r="J41" s="13" t="n"/>
      <c r="K41" s="10" t="n"/>
      <c r="L41" s="14">
        <f>IF($A41="","",IFERROR($F41/SUM($F$5:$F$204),0))</f>
        <v/>
      </c>
      <c r="M41" s="14">
        <f>IF($A41="","",IFERROR($D41/$I41,0))</f>
        <v/>
      </c>
      <c r="N41" s="15">
        <f>IF($A41="","",IF($C41&lt;=0,"⚠ lead time must be more than zero",IF($D41&lt;=0,"⚠ freight cost per unit is missing",IF($I41&lt;=0,"⚠ goods unit cost is missing — capital in transit cannot be valued",IF(COUNTIF(Demand!$A$5:$A$104,$H41)=0,"⚠ this destination is not on the Demand tab",IF(AND($J41&lt;&gt;"",$J41&lt;0.9),"on-time below 90% — the buffer for this is safety stock",""))))))</f>
        <v/>
      </c>
    </row>
    <row r="42">
      <c r="A42" s="9" t="n"/>
      <c r="B42" s="9" t="n"/>
      <c r="C42" s="10" t="n"/>
      <c r="D42" s="11" t="n"/>
      <c r="E42" s="10" t="n"/>
      <c r="F42" s="12">
        <f>IF($A42="","",$D42*$E42)</f>
        <v/>
      </c>
      <c r="G42" s="9" t="n"/>
      <c r="H42" s="9" t="n"/>
      <c r="I42" s="11" t="n"/>
      <c r="J42" s="13" t="n"/>
      <c r="K42" s="10" t="n"/>
      <c r="L42" s="14">
        <f>IF($A42="","",IFERROR($F42/SUM($F$5:$F$204),0))</f>
        <v/>
      </c>
      <c r="M42" s="14">
        <f>IF($A42="","",IFERROR($D42/$I42,0))</f>
        <v/>
      </c>
      <c r="N42" s="15">
        <f>IF($A42="","",IF($C42&lt;=0,"⚠ lead time must be more than zero",IF($D42&lt;=0,"⚠ freight cost per unit is missing",IF($I42&lt;=0,"⚠ goods unit cost is missing — capital in transit cannot be valued",IF(COUNTIF(Demand!$A$5:$A$104,$H42)=0,"⚠ this destination is not on the Demand tab",IF(AND($J42&lt;&gt;"",$J42&lt;0.9),"on-time below 90% — the buffer for this is safety stock",""))))))</f>
        <v/>
      </c>
    </row>
    <row r="43">
      <c r="A43" s="9" t="n"/>
      <c r="B43" s="9" t="n"/>
      <c r="C43" s="10" t="n"/>
      <c r="D43" s="11" t="n"/>
      <c r="E43" s="10" t="n"/>
      <c r="F43" s="12">
        <f>IF($A43="","",$D43*$E43)</f>
        <v/>
      </c>
      <c r="G43" s="9" t="n"/>
      <c r="H43" s="9" t="n"/>
      <c r="I43" s="11" t="n"/>
      <c r="J43" s="13" t="n"/>
      <c r="K43" s="10" t="n"/>
      <c r="L43" s="14">
        <f>IF($A43="","",IFERROR($F43/SUM($F$5:$F$204),0))</f>
        <v/>
      </c>
      <c r="M43" s="14">
        <f>IF($A43="","",IFERROR($D43/$I43,0))</f>
        <v/>
      </c>
      <c r="N43" s="15">
        <f>IF($A43="","",IF($C43&lt;=0,"⚠ lead time must be more than zero",IF($D43&lt;=0,"⚠ freight cost per unit is missing",IF($I43&lt;=0,"⚠ goods unit cost is missing — capital in transit cannot be valued",IF(COUNTIF(Demand!$A$5:$A$104,$H43)=0,"⚠ this destination is not on the Demand tab",IF(AND($J43&lt;&gt;"",$J43&lt;0.9),"on-time below 90% — the buffer for this is safety stock",""))))))</f>
        <v/>
      </c>
    </row>
    <row r="44">
      <c r="A44" s="9" t="n"/>
      <c r="B44" s="9" t="n"/>
      <c r="C44" s="10" t="n"/>
      <c r="D44" s="11" t="n"/>
      <c r="E44" s="10" t="n"/>
      <c r="F44" s="12">
        <f>IF($A44="","",$D44*$E44)</f>
        <v/>
      </c>
      <c r="G44" s="9" t="n"/>
      <c r="H44" s="9" t="n"/>
      <c r="I44" s="11" t="n"/>
      <c r="J44" s="13" t="n"/>
      <c r="K44" s="10" t="n"/>
      <c r="L44" s="14">
        <f>IF($A44="","",IFERROR($F44/SUM($F$5:$F$204),0))</f>
        <v/>
      </c>
      <c r="M44" s="14">
        <f>IF($A44="","",IFERROR($D44/$I44,0))</f>
        <v/>
      </c>
      <c r="N44" s="15">
        <f>IF($A44="","",IF($C44&lt;=0,"⚠ lead time must be more than zero",IF($D44&lt;=0,"⚠ freight cost per unit is missing",IF($I44&lt;=0,"⚠ goods unit cost is missing — capital in transit cannot be valued",IF(COUNTIF(Demand!$A$5:$A$104,$H44)=0,"⚠ this destination is not on the Demand tab",IF(AND($J44&lt;&gt;"",$J44&lt;0.9),"on-time below 90% — the buffer for this is safety stock",""))))))</f>
        <v/>
      </c>
    </row>
    <row r="45">
      <c r="A45" s="9" t="n"/>
      <c r="B45" s="9" t="n"/>
      <c r="C45" s="10" t="n"/>
      <c r="D45" s="11" t="n"/>
      <c r="E45" s="10" t="n"/>
      <c r="F45" s="12">
        <f>IF($A45="","",$D45*$E45)</f>
        <v/>
      </c>
      <c r="G45" s="9" t="n"/>
      <c r="H45" s="9" t="n"/>
      <c r="I45" s="11" t="n"/>
      <c r="J45" s="13" t="n"/>
      <c r="K45" s="10" t="n"/>
      <c r="L45" s="14">
        <f>IF($A45="","",IFERROR($F45/SUM($F$5:$F$204),0))</f>
        <v/>
      </c>
      <c r="M45" s="14">
        <f>IF($A45="","",IFERROR($D45/$I45,0))</f>
        <v/>
      </c>
      <c r="N45" s="15">
        <f>IF($A45="","",IF($C45&lt;=0,"⚠ lead time must be more than zero",IF($D45&lt;=0,"⚠ freight cost per unit is missing",IF($I45&lt;=0,"⚠ goods unit cost is missing — capital in transit cannot be valued",IF(COUNTIF(Demand!$A$5:$A$104,$H45)=0,"⚠ this destination is not on the Demand tab",IF(AND($J45&lt;&gt;"",$J45&lt;0.9),"on-time below 90% — the buffer for this is safety stock",""))))))</f>
        <v/>
      </c>
    </row>
    <row r="46">
      <c r="A46" s="9" t="n"/>
      <c r="B46" s="9" t="n"/>
      <c r="C46" s="10" t="n"/>
      <c r="D46" s="11" t="n"/>
      <c r="E46" s="10" t="n"/>
      <c r="F46" s="12">
        <f>IF($A46="","",$D46*$E46)</f>
        <v/>
      </c>
      <c r="G46" s="9" t="n"/>
      <c r="H46" s="9" t="n"/>
      <c r="I46" s="11" t="n"/>
      <c r="J46" s="13" t="n"/>
      <c r="K46" s="10" t="n"/>
      <c r="L46" s="14">
        <f>IF($A46="","",IFERROR($F46/SUM($F$5:$F$204),0))</f>
        <v/>
      </c>
      <c r="M46" s="14">
        <f>IF($A46="","",IFERROR($D46/$I46,0))</f>
        <v/>
      </c>
      <c r="N46" s="15">
        <f>IF($A46="","",IF($C46&lt;=0,"⚠ lead time must be more than zero",IF($D46&lt;=0,"⚠ freight cost per unit is missing",IF($I46&lt;=0,"⚠ goods unit cost is missing — capital in transit cannot be valued",IF(COUNTIF(Demand!$A$5:$A$104,$H46)=0,"⚠ this destination is not on the Demand tab",IF(AND($J46&lt;&gt;"",$J46&lt;0.9),"on-time below 90% — the buffer for this is safety stock",""))))))</f>
        <v/>
      </c>
    </row>
    <row r="47">
      <c r="A47" s="9" t="n"/>
      <c r="B47" s="9" t="n"/>
      <c r="C47" s="10" t="n"/>
      <c r="D47" s="11" t="n"/>
      <c r="E47" s="10" t="n"/>
      <c r="F47" s="12">
        <f>IF($A47="","",$D47*$E47)</f>
        <v/>
      </c>
      <c r="G47" s="9" t="n"/>
      <c r="H47" s="9" t="n"/>
      <c r="I47" s="11" t="n"/>
      <c r="J47" s="13" t="n"/>
      <c r="K47" s="10" t="n"/>
      <c r="L47" s="14">
        <f>IF($A47="","",IFERROR($F47/SUM($F$5:$F$204),0))</f>
        <v/>
      </c>
      <c r="M47" s="14">
        <f>IF($A47="","",IFERROR($D47/$I47,0))</f>
        <v/>
      </c>
      <c r="N47" s="15">
        <f>IF($A47="","",IF($C47&lt;=0,"⚠ lead time must be more than zero",IF($D47&lt;=0,"⚠ freight cost per unit is missing",IF($I47&lt;=0,"⚠ goods unit cost is missing — capital in transit cannot be valued",IF(COUNTIF(Demand!$A$5:$A$104,$H47)=0,"⚠ this destination is not on the Demand tab",IF(AND($J47&lt;&gt;"",$J47&lt;0.9),"on-time below 90% — the buffer for this is safety stock",""))))))</f>
        <v/>
      </c>
    </row>
    <row r="48">
      <c r="A48" s="9" t="n"/>
      <c r="B48" s="9" t="n"/>
      <c r="C48" s="10" t="n"/>
      <c r="D48" s="11" t="n"/>
      <c r="E48" s="10" t="n"/>
      <c r="F48" s="12">
        <f>IF($A48="","",$D48*$E48)</f>
        <v/>
      </c>
      <c r="G48" s="9" t="n"/>
      <c r="H48" s="9" t="n"/>
      <c r="I48" s="11" t="n"/>
      <c r="J48" s="13" t="n"/>
      <c r="K48" s="10" t="n"/>
      <c r="L48" s="14">
        <f>IF($A48="","",IFERROR($F48/SUM($F$5:$F$204),0))</f>
        <v/>
      </c>
      <c r="M48" s="14">
        <f>IF($A48="","",IFERROR($D48/$I48,0))</f>
        <v/>
      </c>
      <c r="N48" s="15">
        <f>IF($A48="","",IF($C48&lt;=0,"⚠ lead time must be more than zero",IF($D48&lt;=0,"⚠ freight cost per unit is missing",IF($I48&lt;=0,"⚠ goods unit cost is missing — capital in transit cannot be valued",IF(COUNTIF(Demand!$A$5:$A$104,$H48)=0,"⚠ this destination is not on the Demand tab",IF(AND($J48&lt;&gt;"",$J48&lt;0.9),"on-time below 90% — the buffer for this is safety stock",""))))))</f>
        <v/>
      </c>
    </row>
    <row r="49">
      <c r="A49" s="9" t="n"/>
      <c r="B49" s="9" t="n"/>
      <c r="C49" s="10" t="n"/>
      <c r="D49" s="11" t="n"/>
      <c r="E49" s="10" t="n"/>
      <c r="F49" s="12">
        <f>IF($A49="","",$D49*$E49)</f>
        <v/>
      </c>
      <c r="G49" s="9" t="n"/>
      <c r="H49" s="9" t="n"/>
      <c r="I49" s="11" t="n"/>
      <c r="J49" s="13" t="n"/>
      <c r="K49" s="10" t="n"/>
      <c r="L49" s="14">
        <f>IF($A49="","",IFERROR($F49/SUM($F$5:$F$204),0))</f>
        <v/>
      </c>
      <c r="M49" s="14">
        <f>IF($A49="","",IFERROR($D49/$I49,0))</f>
        <v/>
      </c>
      <c r="N49" s="15">
        <f>IF($A49="","",IF($C49&lt;=0,"⚠ lead time must be more than zero",IF($D49&lt;=0,"⚠ freight cost per unit is missing",IF($I49&lt;=0,"⚠ goods unit cost is missing — capital in transit cannot be valued",IF(COUNTIF(Demand!$A$5:$A$104,$H49)=0,"⚠ this destination is not on the Demand tab",IF(AND($J49&lt;&gt;"",$J49&lt;0.9),"on-time below 90% — the buffer for this is safety stock",""))))))</f>
        <v/>
      </c>
    </row>
    <row r="50">
      <c r="A50" s="9" t="n"/>
      <c r="B50" s="9" t="n"/>
      <c r="C50" s="10" t="n"/>
      <c r="D50" s="11" t="n"/>
      <c r="E50" s="10" t="n"/>
      <c r="F50" s="12">
        <f>IF($A50="","",$D50*$E50)</f>
        <v/>
      </c>
      <c r="G50" s="9" t="n"/>
      <c r="H50" s="9" t="n"/>
      <c r="I50" s="11" t="n"/>
      <c r="J50" s="13" t="n"/>
      <c r="K50" s="10" t="n"/>
      <c r="L50" s="14">
        <f>IF($A50="","",IFERROR($F50/SUM($F$5:$F$204),0))</f>
        <v/>
      </c>
      <c r="M50" s="14">
        <f>IF($A50="","",IFERROR($D50/$I50,0))</f>
        <v/>
      </c>
      <c r="N50" s="15">
        <f>IF($A50="","",IF($C50&lt;=0,"⚠ lead time must be more than zero",IF($D50&lt;=0,"⚠ freight cost per unit is missing",IF($I50&lt;=0,"⚠ goods unit cost is missing — capital in transit cannot be valued",IF(COUNTIF(Demand!$A$5:$A$104,$H50)=0,"⚠ this destination is not on the Demand tab",IF(AND($J50&lt;&gt;"",$J50&lt;0.9),"on-time below 90% — the buffer for this is safety stock",""))))))</f>
        <v/>
      </c>
    </row>
    <row r="51">
      <c r="A51" s="9" t="n"/>
      <c r="B51" s="9" t="n"/>
      <c r="C51" s="10" t="n"/>
      <c r="D51" s="11" t="n"/>
      <c r="E51" s="10" t="n"/>
      <c r="F51" s="12">
        <f>IF($A51="","",$D51*$E51)</f>
        <v/>
      </c>
      <c r="G51" s="9" t="n"/>
      <c r="H51" s="9" t="n"/>
      <c r="I51" s="11" t="n"/>
      <c r="J51" s="13" t="n"/>
      <c r="K51" s="10" t="n"/>
      <c r="L51" s="14">
        <f>IF($A51="","",IFERROR($F51/SUM($F$5:$F$204),0))</f>
        <v/>
      </c>
      <c r="M51" s="14">
        <f>IF($A51="","",IFERROR($D51/$I51,0))</f>
        <v/>
      </c>
      <c r="N51" s="15">
        <f>IF($A51="","",IF($C51&lt;=0,"⚠ lead time must be more than zero",IF($D51&lt;=0,"⚠ freight cost per unit is missing",IF($I51&lt;=0,"⚠ goods unit cost is missing — capital in transit cannot be valued",IF(COUNTIF(Demand!$A$5:$A$104,$H51)=0,"⚠ this destination is not on the Demand tab",IF(AND($J51&lt;&gt;"",$J51&lt;0.9),"on-time below 90% — the buffer for this is safety stock",""))))))</f>
        <v/>
      </c>
    </row>
    <row r="52">
      <c r="A52" s="9" t="n"/>
      <c r="B52" s="9" t="n"/>
      <c r="C52" s="10" t="n"/>
      <c r="D52" s="11" t="n"/>
      <c r="E52" s="10" t="n"/>
      <c r="F52" s="12">
        <f>IF($A52="","",$D52*$E52)</f>
        <v/>
      </c>
      <c r="G52" s="9" t="n"/>
      <c r="H52" s="9" t="n"/>
      <c r="I52" s="11" t="n"/>
      <c r="J52" s="13" t="n"/>
      <c r="K52" s="10" t="n"/>
      <c r="L52" s="14">
        <f>IF($A52="","",IFERROR($F52/SUM($F$5:$F$204),0))</f>
        <v/>
      </c>
      <c r="M52" s="14">
        <f>IF($A52="","",IFERROR($D52/$I52,0))</f>
        <v/>
      </c>
      <c r="N52" s="15">
        <f>IF($A52="","",IF($C52&lt;=0,"⚠ lead time must be more than zero",IF($D52&lt;=0,"⚠ freight cost per unit is missing",IF($I52&lt;=0,"⚠ goods unit cost is missing — capital in transit cannot be valued",IF(COUNTIF(Demand!$A$5:$A$104,$H52)=0,"⚠ this destination is not on the Demand tab",IF(AND($J52&lt;&gt;"",$J52&lt;0.9),"on-time below 90% — the buffer for this is safety stock",""))))))</f>
        <v/>
      </c>
    </row>
    <row r="53">
      <c r="A53" s="9" t="n"/>
      <c r="B53" s="9" t="n"/>
      <c r="C53" s="10" t="n"/>
      <c r="D53" s="11" t="n"/>
      <c r="E53" s="10" t="n"/>
      <c r="F53" s="12">
        <f>IF($A53="","",$D53*$E53)</f>
        <v/>
      </c>
      <c r="G53" s="9" t="n"/>
      <c r="H53" s="9" t="n"/>
      <c r="I53" s="11" t="n"/>
      <c r="J53" s="13" t="n"/>
      <c r="K53" s="10" t="n"/>
      <c r="L53" s="14">
        <f>IF($A53="","",IFERROR($F53/SUM($F$5:$F$204),0))</f>
        <v/>
      </c>
      <c r="M53" s="14">
        <f>IF($A53="","",IFERROR($D53/$I53,0))</f>
        <v/>
      </c>
      <c r="N53" s="15">
        <f>IF($A53="","",IF($C53&lt;=0,"⚠ lead time must be more than zero",IF($D53&lt;=0,"⚠ freight cost per unit is missing",IF($I53&lt;=0,"⚠ goods unit cost is missing — capital in transit cannot be valued",IF(COUNTIF(Demand!$A$5:$A$104,$H53)=0,"⚠ this destination is not on the Demand tab",IF(AND($J53&lt;&gt;"",$J53&lt;0.9),"on-time below 90% — the buffer for this is safety stock",""))))))</f>
        <v/>
      </c>
    </row>
    <row r="54">
      <c r="A54" s="9" t="n"/>
      <c r="B54" s="9" t="n"/>
      <c r="C54" s="10" t="n"/>
      <c r="D54" s="11" t="n"/>
      <c r="E54" s="10" t="n"/>
      <c r="F54" s="12">
        <f>IF($A54="","",$D54*$E54)</f>
        <v/>
      </c>
      <c r="G54" s="9" t="n"/>
      <c r="H54" s="9" t="n"/>
      <c r="I54" s="11" t="n"/>
      <c r="J54" s="13" t="n"/>
      <c r="K54" s="10" t="n"/>
      <c r="L54" s="14">
        <f>IF($A54="","",IFERROR($F54/SUM($F$5:$F$204),0))</f>
        <v/>
      </c>
      <c r="M54" s="14">
        <f>IF($A54="","",IFERROR($D54/$I54,0))</f>
        <v/>
      </c>
      <c r="N54" s="15">
        <f>IF($A54="","",IF($C54&lt;=0,"⚠ lead time must be more than zero",IF($D54&lt;=0,"⚠ freight cost per unit is missing",IF($I54&lt;=0,"⚠ goods unit cost is missing — capital in transit cannot be valued",IF(COUNTIF(Demand!$A$5:$A$104,$H54)=0,"⚠ this destination is not on the Demand tab",IF(AND($J54&lt;&gt;"",$J54&lt;0.9),"on-time below 90% — the buffer for this is safety stock",""))))))</f>
        <v/>
      </c>
    </row>
    <row r="55">
      <c r="A55" s="9" t="n"/>
      <c r="B55" s="9" t="n"/>
      <c r="C55" s="10" t="n"/>
      <c r="D55" s="11" t="n"/>
      <c r="E55" s="10" t="n"/>
      <c r="F55" s="12">
        <f>IF($A55="","",$D55*$E55)</f>
        <v/>
      </c>
      <c r="G55" s="9" t="n"/>
      <c r="H55" s="9" t="n"/>
      <c r="I55" s="11" t="n"/>
      <c r="J55" s="13" t="n"/>
      <c r="K55" s="10" t="n"/>
      <c r="L55" s="14">
        <f>IF($A55="","",IFERROR($F55/SUM($F$5:$F$204),0))</f>
        <v/>
      </c>
      <c r="M55" s="14">
        <f>IF($A55="","",IFERROR($D55/$I55,0))</f>
        <v/>
      </c>
      <c r="N55" s="15">
        <f>IF($A55="","",IF($C55&lt;=0,"⚠ lead time must be more than zero",IF($D55&lt;=0,"⚠ freight cost per unit is missing",IF($I55&lt;=0,"⚠ goods unit cost is missing — capital in transit cannot be valued",IF(COUNTIF(Demand!$A$5:$A$104,$H55)=0,"⚠ this destination is not on the Demand tab",IF(AND($J55&lt;&gt;"",$J55&lt;0.9),"on-time below 90% — the buffer for this is safety stock",""))))))</f>
        <v/>
      </c>
    </row>
    <row r="56">
      <c r="A56" s="9" t="n"/>
      <c r="B56" s="9" t="n"/>
      <c r="C56" s="10" t="n"/>
      <c r="D56" s="11" t="n"/>
      <c r="E56" s="10" t="n"/>
      <c r="F56" s="12">
        <f>IF($A56="","",$D56*$E56)</f>
        <v/>
      </c>
      <c r="G56" s="9" t="n"/>
      <c r="H56" s="9" t="n"/>
      <c r="I56" s="11" t="n"/>
      <c r="J56" s="13" t="n"/>
      <c r="K56" s="10" t="n"/>
      <c r="L56" s="14">
        <f>IF($A56="","",IFERROR($F56/SUM($F$5:$F$204),0))</f>
        <v/>
      </c>
      <c r="M56" s="14">
        <f>IF($A56="","",IFERROR($D56/$I56,0))</f>
        <v/>
      </c>
      <c r="N56" s="15">
        <f>IF($A56="","",IF($C56&lt;=0,"⚠ lead time must be more than zero",IF($D56&lt;=0,"⚠ freight cost per unit is missing",IF($I56&lt;=0,"⚠ goods unit cost is missing — capital in transit cannot be valued",IF(COUNTIF(Demand!$A$5:$A$104,$H56)=0,"⚠ this destination is not on the Demand tab",IF(AND($J56&lt;&gt;"",$J56&lt;0.9),"on-time below 90% — the buffer for this is safety stock",""))))))</f>
        <v/>
      </c>
    </row>
    <row r="57">
      <c r="A57" s="9" t="n"/>
      <c r="B57" s="9" t="n"/>
      <c r="C57" s="10" t="n"/>
      <c r="D57" s="11" t="n"/>
      <c r="E57" s="10" t="n"/>
      <c r="F57" s="12">
        <f>IF($A57="","",$D57*$E57)</f>
        <v/>
      </c>
      <c r="G57" s="9" t="n"/>
      <c r="H57" s="9" t="n"/>
      <c r="I57" s="11" t="n"/>
      <c r="J57" s="13" t="n"/>
      <c r="K57" s="10" t="n"/>
      <c r="L57" s="14">
        <f>IF($A57="","",IFERROR($F57/SUM($F$5:$F$204),0))</f>
        <v/>
      </c>
      <c r="M57" s="14">
        <f>IF($A57="","",IFERROR($D57/$I57,0))</f>
        <v/>
      </c>
      <c r="N57" s="15">
        <f>IF($A57="","",IF($C57&lt;=0,"⚠ lead time must be more than zero",IF($D57&lt;=0,"⚠ freight cost per unit is missing",IF($I57&lt;=0,"⚠ goods unit cost is missing — capital in transit cannot be valued",IF(COUNTIF(Demand!$A$5:$A$104,$H57)=0,"⚠ this destination is not on the Demand tab",IF(AND($J57&lt;&gt;"",$J57&lt;0.9),"on-time below 90% — the buffer for this is safety stock",""))))))</f>
        <v/>
      </c>
    </row>
    <row r="58">
      <c r="A58" s="9" t="n"/>
      <c r="B58" s="9" t="n"/>
      <c r="C58" s="10" t="n"/>
      <c r="D58" s="11" t="n"/>
      <c r="E58" s="10" t="n"/>
      <c r="F58" s="12">
        <f>IF($A58="","",$D58*$E58)</f>
        <v/>
      </c>
      <c r="G58" s="9" t="n"/>
      <c r="H58" s="9" t="n"/>
      <c r="I58" s="11" t="n"/>
      <c r="J58" s="13" t="n"/>
      <c r="K58" s="10" t="n"/>
      <c r="L58" s="14">
        <f>IF($A58="","",IFERROR($F58/SUM($F$5:$F$204),0))</f>
        <v/>
      </c>
      <c r="M58" s="14">
        <f>IF($A58="","",IFERROR($D58/$I58,0))</f>
        <v/>
      </c>
      <c r="N58" s="15">
        <f>IF($A58="","",IF($C58&lt;=0,"⚠ lead time must be more than zero",IF($D58&lt;=0,"⚠ freight cost per unit is missing",IF($I58&lt;=0,"⚠ goods unit cost is missing — capital in transit cannot be valued",IF(COUNTIF(Demand!$A$5:$A$104,$H58)=0,"⚠ this destination is not on the Demand tab",IF(AND($J58&lt;&gt;"",$J58&lt;0.9),"on-time below 90% — the buffer for this is safety stock",""))))))</f>
        <v/>
      </c>
    </row>
    <row r="59">
      <c r="A59" s="9" t="n"/>
      <c r="B59" s="9" t="n"/>
      <c r="C59" s="10" t="n"/>
      <c r="D59" s="11" t="n"/>
      <c r="E59" s="10" t="n"/>
      <c r="F59" s="12">
        <f>IF($A59="","",$D59*$E59)</f>
        <v/>
      </c>
      <c r="G59" s="9" t="n"/>
      <c r="H59" s="9" t="n"/>
      <c r="I59" s="11" t="n"/>
      <c r="J59" s="13" t="n"/>
      <c r="K59" s="10" t="n"/>
      <c r="L59" s="14">
        <f>IF($A59="","",IFERROR($F59/SUM($F$5:$F$204),0))</f>
        <v/>
      </c>
      <c r="M59" s="14">
        <f>IF($A59="","",IFERROR($D59/$I59,0))</f>
        <v/>
      </c>
      <c r="N59" s="15">
        <f>IF($A59="","",IF($C59&lt;=0,"⚠ lead time must be more than zero",IF($D59&lt;=0,"⚠ freight cost per unit is missing",IF($I59&lt;=0,"⚠ goods unit cost is missing — capital in transit cannot be valued",IF(COUNTIF(Demand!$A$5:$A$104,$H59)=0,"⚠ this destination is not on the Demand tab",IF(AND($J59&lt;&gt;"",$J59&lt;0.9),"on-time below 90% — the buffer for this is safety stock",""))))))</f>
        <v/>
      </c>
    </row>
    <row r="60">
      <c r="A60" s="9" t="n"/>
      <c r="B60" s="9" t="n"/>
      <c r="C60" s="10" t="n"/>
      <c r="D60" s="11" t="n"/>
      <c r="E60" s="10" t="n"/>
      <c r="F60" s="12">
        <f>IF($A60="","",$D60*$E60)</f>
        <v/>
      </c>
      <c r="G60" s="9" t="n"/>
      <c r="H60" s="9" t="n"/>
      <c r="I60" s="11" t="n"/>
      <c r="J60" s="13" t="n"/>
      <c r="K60" s="10" t="n"/>
      <c r="L60" s="14">
        <f>IF($A60="","",IFERROR($F60/SUM($F$5:$F$204),0))</f>
        <v/>
      </c>
      <c r="M60" s="14">
        <f>IF($A60="","",IFERROR($D60/$I60,0))</f>
        <v/>
      </c>
      <c r="N60" s="15">
        <f>IF($A60="","",IF($C60&lt;=0,"⚠ lead time must be more than zero",IF($D60&lt;=0,"⚠ freight cost per unit is missing",IF($I60&lt;=0,"⚠ goods unit cost is missing — capital in transit cannot be valued",IF(COUNTIF(Demand!$A$5:$A$104,$H60)=0,"⚠ this destination is not on the Demand tab",IF(AND($J60&lt;&gt;"",$J60&lt;0.9),"on-time below 90% — the buffer for this is safety stock",""))))))</f>
        <v/>
      </c>
    </row>
    <row r="61">
      <c r="A61" s="9" t="n"/>
      <c r="B61" s="9" t="n"/>
      <c r="C61" s="10" t="n"/>
      <c r="D61" s="11" t="n"/>
      <c r="E61" s="10" t="n"/>
      <c r="F61" s="12">
        <f>IF($A61="","",$D61*$E61)</f>
        <v/>
      </c>
      <c r="G61" s="9" t="n"/>
      <c r="H61" s="9" t="n"/>
      <c r="I61" s="11" t="n"/>
      <c r="J61" s="13" t="n"/>
      <c r="K61" s="10" t="n"/>
      <c r="L61" s="14">
        <f>IF($A61="","",IFERROR($F61/SUM($F$5:$F$204),0))</f>
        <v/>
      </c>
      <c r="M61" s="14">
        <f>IF($A61="","",IFERROR($D61/$I61,0))</f>
        <v/>
      </c>
      <c r="N61" s="15">
        <f>IF($A61="","",IF($C61&lt;=0,"⚠ lead time must be more than zero",IF($D61&lt;=0,"⚠ freight cost per unit is missing",IF($I61&lt;=0,"⚠ goods unit cost is missing — capital in transit cannot be valued",IF(COUNTIF(Demand!$A$5:$A$104,$H61)=0,"⚠ this destination is not on the Demand tab",IF(AND($J61&lt;&gt;"",$J61&lt;0.9),"on-time below 90% — the buffer for this is safety stock",""))))))</f>
        <v/>
      </c>
    </row>
    <row r="62">
      <c r="A62" s="9" t="n"/>
      <c r="B62" s="9" t="n"/>
      <c r="C62" s="10" t="n"/>
      <c r="D62" s="11" t="n"/>
      <c r="E62" s="10" t="n"/>
      <c r="F62" s="12">
        <f>IF($A62="","",$D62*$E62)</f>
        <v/>
      </c>
      <c r="G62" s="9" t="n"/>
      <c r="H62" s="9" t="n"/>
      <c r="I62" s="11" t="n"/>
      <c r="J62" s="13" t="n"/>
      <c r="K62" s="10" t="n"/>
      <c r="L62" s="14">
        <f>IF($A62="","",IFERROR($F62/SUM($F$5:$F$204),0))</f>
        <v/>
      </c>
      <c r="M62" s="14">
        <f>IF($A62="","",IFERROR($D62/$I62,0))</f>
        <v/>
      </c>
      <c r="N62" s="15">
        <f>IF($A62="","",IF($C62&lt;=0,"⚠ lead time must be more than zero",IF($D62&lt;=0,"⚠ freight cost per unit is missing",IF($I62&lt;=0,"⚠ goods unit cost is missing — capital in transit cannot be valued",IF(COUNTIF(Demand!$A$5:$A$104,$H62)=0,"⚠ this destination is not on the Demand tab",IF(AND($J62&lt;&gt;"",$J62&lt;0.9),"on-time below 90% — the buffer for this is safety stock",""))))))</f>
        <v/>
      </c>
    </row>
    <row r="63">
      <c r="A63" s="9" t="n"/>
      <c r="B63" s="9" t="n"/>
      <c r="C63" s="10" t="n"/>
      <c r="D63" s="11" t="n"/>
      <c r="E63" s="10" t="n"/>
      <c r="F63" s="12">
        <f>IF($A63="","",$D63*$E63)</f>
        <v/>
      </c>
      <c r="G63" s="9" t="n"/>
      <c r="H63" s="9" t="n"/>
      <c r="I63" s="11" t="n"/>
      <c r="J63" s="13" t="n"/>
      <c r="K63" s="10" t="n"/>
      <c r="L63" s="14">
        <f>IF($A63="","",IFERROR($F63/SUM($F$5:$F$204),0))</f>
        <v/>
      </c>
      <c r="M63" s="14">
        <f>IF($A63="","",IFERROR($D63/$I63,0))</f>
        <v/>
      </c>
      <c r="N63" s="15">
        <f>IF($A63="","",IF($C63&lt;=0,"⚠ lead time must be more than zero",IF($D63&lt;=0,"⚠ freight cost per unit is missing",IF($I63&lt;=0,"⚠ goods unit cost is missing — capital in transit cannot be valued",IF(COUNTIF(Demand!$A$5:$A$104,$H63)=0,"⚠ this destination is not on the Demand tab",IF(AND($J63&lt;&gt;"",$J63&lt;0.9),"on-time below 90% — the buffer for this is safety stock",""))))))</f>
        <v/>
      </c>
    </row>
    <row r="64">
      <c r="A64" s="9" t="n"/>
      <c r="B64" s="9" t="n"/>
      <c r="C64" s="10" t="n"/>
      <c r="D64" s="11" t="n"/>
      <c r="E64" s="10" t="n"/>
      <c r="F64" s="12">
        <f>IF($A64="","",$D64*$E64)</f>
        <v/>
      </c>
      <c r="G64" s="9" t="n"/>
      <c r="H64" s="9" t="n"/>
      <c r="I64" s="11" t="n"/>
      <c r="J64" s="13" t="n"/>
      <c r="K64" s="10" t="n"/>
      <c r="L64" s="14">
        <f>IF($A64="","",IFERROR($F64/SUM($F$5:$F$204),0))</f>
        <v/>
      </c>
      <c r="M64" s="14">
        <f>IF($A64="","",IFERROR($D64/$I64,0))</f>
        <v/>
      </c>
      <c r="N64" s="15">
        <f>IF($A64="","",IF($C64&lt;=0,"⚠ lead time must be more than zero",IF($D64&lt;=0,"⚠ freight cost per unit is missing",IF($I64&lt;=0,"⚠ goods unit cost is missing — capital in transit cannot be valued",IF(COUNTIF(Demand!$A$5:$A$104,$H64)=0,"⚠ this destination is not on the Demand tab",IF(AND($J64&lt;&gt;"",$J64&lt;0.9),"on-time below 90% — the buffer for this is safety stock",""))))))</f>
        <v/>
      </c>
    </row>
    <row r="65">
      <c r="A65" s="9" t="n"/>
      <c r="B65" s="9" t="n"/>
      <c r="C65" s="10" t="n"/>
      <c r="D65" s="11" t="n"/>
      <c r="E65" s="10" t="n"/>
      <c r="F65" s="12">
        <f>IF($A65="","",$D65*$E65)</f>
        <v/>
      </c>
      <c r="G65" s="9" t="n"/>
      <c r="H65" s="9" t="n"/>
      <c r="I65" s="11" t="n"/>
      <c r="J65" s="13" t="n"/>
      <c r="K65" s="10" t="n"/>
      <c r="L65" s="14">
        <f>IF($A65="","",IFERROR($F65/SUM($F$5:$F$204),0))</f>
        <v/>
      </c>
      <c r="M65" s="14">
        <f>IF($A65="","",IFERROR($D65/$I65,0))</f>
        <v/>
      </c>
      <c r="N65" s="15">
        <f>IF($A65="","",IF($C65&lt;=0,"⚠ lead time must be more than zero",IF($D65&lt;=0,"⚠ freight cost per unit is missing",IF($I65&lt;=0,"⚠ goods unit cost is missing — capital in transit cannot be valued",IF(COUNTIF(Demand!$A$5:$A$104,$H65)=0,"⚠ this destination is not on the Demand tab",IF(AND($J65&lt;&gt;"",$J65&lt;0.9),"on-time below 90% — the buffer for this is safety stock",""))))))</f>
        <v/>
      </c>
    </row>
    <row r="66">
      <c r="A66" s="9" t="n"/>
      <c r="B66" s="9" t="n"/>
      <c r="C66" s="10" t="n"/>
      <c r="D66" s="11" t="n"/>
      <c r="E66" s="10" t="n"/>
      <c r="F66" s="12">
        <f>IF($A66="","",$D66*$E66)</f>
        <v/>
      </c>
      <c r="G66" s="9" t="n"/>
      <c r="H66" s="9" t="n"/>
      <c r="I66" s="11" t="n"/>
      <c r="J66" s="13" t="n"/>
      <c r="K66" s="10" t="n"/>
      <c r="L66" s="14">
        <f>IF($A66="","",IFERROR($F66/SUM($F$5:$F$204),0))</f>
        <v/>
      </c>
      <c r="M66" s="14">
        <f>IF($A66="","",IFERROR($D66/$I66,0))</f>
        <v/>
      </c>
      <c r="N66" s="15">
        <f>IF($A66="","",IF($C66&lt;=0,"⚠ lead time must be more than zero",IF($D66&lt;=0,"⚠ freight cost per unit is missing",IF($I66&lt;=0,"⚠ goods unit cost is missing — capital in transit cannot be valued",IF(COUNTIF(Demand!$A$5:$A$104,$H66)=0,"⚠ this destination is not on the Demand tab",IF(AND($J66&lt;&gt;"",$J66&lt;0.9),"on-time below 90% — the buffer for this is safety stock",""))))))</f>
        <v/>
      </c>
    </row>
    <row r="67">
      <c r="A67" s="9" t="n"/>
      <c r="B67" s="9" t="n"/>
      <c r="C67" s="10" t="n"/>
      <c r="D67" s="11" t="n"/>
      <c r="E67" s="10" t="n"/>
      <c r="F67" s="12">
        <f>IF($A67="","",$D67*$E67)</f>
        <v/>
      </c>
      <c r="G67" s="9" t="n"/>
      <c r="H67" s="9" t="n"/>
      <c r="I67" s="11" t="n"/>
      <c r="J67" s="13" t="n"/>
      <c r="K67" s="10" t="n"/>
      <c r="L67" s="14">
        <f>IF($A67="","",IFERROR($F67/SUM($F$5:$F$204),0))</f>
        <v/>
      </c>
      <c r="M67" s="14">
        <f>IF($A67="","",IFERROR($D67/$I67,0))</f>
        <v/>
      </c>
      <c r="N67" s="15">
        <f>IF($A67="","",IF($C67&lt;=0,"⚠ lead time must be more than zero",IF($D67&lt;=0,"⚠ freight cost per unit is missing",IF($I67&lt;=0,"⚠ goods unit cost is missing — capital in transit cannot be valued",IF(COUNTIF(Demand!$A$5:$A$104,$H67)=0,"⚠ this destination is not on the Demand tab",IF(AND($J67&lt;&gt;"",$J67&lt;0.9),"on-time below 90% — the buffer for this is safety stock",""))))))</f>
        <v/>
      </c>
    </row>
    <row r="68">
      <c r="A68" s="9" t="n"/>
      <c r="B68" s="9" t="n"/>
      <c r="C68" s="10" t="n"/>
      <c r="D68" s="11" t="n"/>
      <c r="E68" s="10" t="n"/>
      <c r="F68" s="12">
        <f>IF($A68="","",$D68*$E68)</f>
        <v/>
      </c>
      <c r="G68" s="9" t="n"/>
      <c r="H68" s="9" t="n"/>
      <c r="I68" s="11" t="n"/>
      <c r="J68" s="13" t="n"/>
      <c r="K68" s="10" t="n"/>
      <c r="L68" s="14">
        <f>IF($A68="","",IFERROR($F68/SUM($F$5:$F$204),0))</f>
        <v/>
      </c>
      <c r="M68" s="14">
        <f>IF($A68="","",IFERROR($D68/$I68,0))</f>
        <v/>
      </c>
      <c r="N68" s="15">
        <f>IF($A68="","",IF($C68&lt;=0,"⚠ lead time must be more than zero",IF($D68&lt;=0,"⚠ freight cost per unit is missing",IF($I68&lt;=0,"⚠ goods unit cost is missing — capital in transit cannot be valued",IF(COUNTIF(Demand!$A$5:$A$104,$H68)=0,"⚠ this destination is not on the Demand tab",IF(AND($J68&lt;&gt;"",$J68&lt;0.9),"on-time below 90% — the buffer for this is safety stock",""))))))</f>
        <v/>
      </c>
    </row>
    <row r="69">
      <c r="A69" s="9" t="n"/>
      <c r="B69" s="9" t="n"/>
      <c r="C69" s="10" t="n"/>
      <c r="D69" s="11" t="n"/>
      <c r="E69" s="10" t="n"/>
      <c r="F69" s="12">
        <f>IF($A69="","",$D69*$E69)</f>
        <v/>
      </c>
      <c r="G69" s="9" t="n"/>
      <c r="H69" s="9" t="n"/>
      <c r="I69" s="11" t="n"/>
      <c r="J69" s="13" t="n"/>
      <c r="K69" s="10" t="n"/>
      <c r="L69" s="14">
        <f>IF($A69="","",IFERROR($F69/SUM($F$5:$F$204),0))</f>
        <v/>
      </c>
      <c r="M69" s="14">
        <f>IF($A69="","",IFERROR($D69/$I69,0))</f>
        <v/>
      </c>
      <c r="N69" s="15">
        <f>IF($A69="","",IF($C69&lt;=0,"⚠ lead time must be more than zero",IF($D69&lt;=0,"⚠ freight cost per unit is missing",IF($I69&lt;=0,"⚠ goods unit cost is missing — capital in transit cannot be valued",IF(COUNTIF(Demand!$A$5:$A$104,$H69)=0,"⚠ this destination is not on the Demand tab",IF(AND($J69&lt;&gt;"",$J69&lt;0.9),"on-time below 90% — the buffer for this is safety stock",""))))))</f>
        <v/>
      </c>
    </row>
    <row r="70">
      <c r="A70" s="9" t="n"/>
      <c r="B70" s="9" t="n"/>
      <c r="C70" s="10" t="n"/>
      <c r="D70" s="11" t="n"/>
      <c r="E70" s="10" t="n"/>
      <c r="F70" s="12">
        <f>IF($A70="","",$D70*$E70)</f>
        <v/>
      </c>
      <c r="G70" s="9" t="n"/>
      <c r="H70" s="9" t="n"/>
      <c r="I70" s="11" t="n"/>
      <c r="J70" s="13" t="n"/>
      <c r="K70" s="10" t="n"/>
      <c r="L70" s="14">
        <f>IF($A70="","",IFERROR($F70/SUM($F$5:$F$204),0))</f>
        <v/>
      </c>
      <c r="M70" s="14">
        <f>IF($A70="","",IFERROR($D70/$I70,0))</f>
        <v/>
      </c>
      <c r="N70" s="15">
        <f>IF($A70="","",IF($C70&lt;=0,"⚠ lead time must be more than zero",IF($D70&lt;=0,"⚠ freight cost per unit is missing",IF($I70&lt;=0,"⚠ goods unit cost is missing — capital in transit cannot be valued",IF(COUNTIF(Demand!$A$5:$A$104,$H70)=0,"⚠ this destination is not on the Demand tab",IF(AND($J70&lt;&gt;"",$J70&lt;0.9),"on-time below 90% — the buffer for this is safety stock",""))))))</f>
        <v/>
      </c>
    </row>
    <row r="71">
      <c r="A71" s="9" t="n"/>
      <c r="B71" s="9" t="n"/>
      <c r="C71" s="10" t="n"/>
      <c r="D71" s="11" t="n"/>
      <c r="E71" s="10" t="n"/>
      <c r="F71" s="12">
        <f>IF($A71="","",$D71*$E71)</f>
        <v/>
      </c>
      <c r="G71" s="9" t="n"/>
      <c r="H71" s="9" t="n"/>
      <c r="I71" s="11" t="n"/>
      <c r="J71" s="13" t="n"/>
      <c r="K71" s="10" t="n"/>
      <c r="L71" s="14">
        <f>IF($A71="","",IFERROR($F71/SUM($F$5:$F$204),0))</f>
        <v/>
      </c>
      <c r="M71" s="14">
        <f>IF($A71="","",IFERROR($D71/$I71,0))</f>
        <v/>
      </c>
      <c r="N71" s="15">
        <f>IF($A71="","",IF($C71&lt;=0,"⚠ lead time must be more than zero",IF($D71&lt;=0,"⚠ freight cost per unit is missing",IF($I71&lt;=0,"⚠ goods unit cost is missing — capital in transit cannot be valued",IF(COUNTIF(Demand!$A$5:$A$104,$H71)=0,"⚠ this destination is not on the Demand tab",IF(AND($J71&lt;&gt;"",$J71&lt;0.9),"on-time below 90% — the buffer for this is safety stock",""))))))</f>
        <v/>
      </c>
    </row>
    <row r="72">
      <c r="A72" s="9" t="n"/>
      <c r="B72" s="9" t="n"/>
      <c r="C72" s="10" t="n"/>
      <c r="D72" s="11" t="n"/>
      <c r="E72" s="10" t="n"/>
      <c r="F72" s="12">
        <f>IF($A72="","",$D72*$E72)</f>
        <v/>
      </c>
      <c r="G72" s="9" t="n"/>
      <c r="H72" s="9" t="n"/>
      <c r="I72" s="11" t="n"/>
      <c r="J72" s="13" t="n"/>
      <c r="K72" s="10" t="n"/>
      <c r="L72" s="14">
        <f>IF($A72="","",IFERROR($F72/SUM($F$5:$F$204),0))</f>
        <v/>
      </c>
      <c r="M72" s="14">
        <f>IF($A72="","",IFERROR($D72/$I72,0))</f>
        <v/>
      </c>
      <c r="N72" s="15">
        <f>IF($A72="","",IF($C72&lt;=0,"⚠ lead time must be more than zero",IF($D72&lt;=0,"⚠ freight cost per unit is missing",IF($I72&lt;=0,"⚠ goods unit cost is missing — capital in transit cannot be valued",IF(COUNTIF(Demand!$A$5:$A$104,$H72)=0,"⚠ this destination is not on the Demand tab",IF(AND($J72&lt;&gt;"",$J72&lt;0.9),"on-time below 90% — the buffer for this is safety stock",""))))))</f>
        <v/>
      </c>
    </row>
    <row r="73">
      <c r="A73" s="9" t="n"/>
      <c r="B73" s="9" t="n"/>
      <c r="C73" s="10" t="n"/>
      <c r="D73" s="11" t="n"/>
      <c r="E73" s="10" t="n"/>
      <c r="F73" s="12">
        <f>IF($A73="","",$D73*$E73)</f>
        <v/>
      </c>
      <c r="G73" s="9" t="n"/>
      <c r="H73" s="9" t="n"/>
      <c r="I73" s="11" t="n"/>
      <c r="J73" s="13" t="n"/>
      <c r="K73" s="10" t="n"/>
      <c r="L73" s="14">
        <f>IF($A73="","",IFERROR($F73/SUM($F$5:$F$204),0))</f>
        <v/>
      </c>
      <c r="M73" s="14">
        <f>IF($A73="","",IFERROR($D73/$I73,0))</f>
        <v/>
      </c>
      <c r="N73" s="15">
        <f>IF($A73="","",IF($C73&lt;=0,"⚠ lead time must be more than zero",IF($D73&lt;=0,"⚠ freight cost per unit is missing",IF($I73&lt;=0,"⚠ goods unit cost is missing — capital in transit cannot be valued",IF(COUNTIF(Demand!$A$5:$A$104,$H73)=0,"⚠ this destination is not on the Demand tab",IF(AND($J73&lt;&gt;"",$J73&lt;0.9),"on-time below 90% — the buffer for this is safety stock",""))))))</f>
        <v/>
      </c>
    </row>
    <row r="74">
      <c r="A74" s="9" t="n"/>
      <c r="B74" s="9" t="n"/>
      <c r="C74" s="10" t="n"/>
      <c r="D74" s="11" t="n"/>
      <c r="E74" s="10" t="n"/>
      <c r="F74" s="12">
        <f>IF($A74="","",$D74*$E74)</f>
        <v/>
      </c>
      <c r="G74" s="9" t="n"/>
      <c r="H74" s="9" t="n"/>
      <c r="I74" s="11" t="n"/>
      <c r="J74" s="13" t="n"/>
      <c r="K74" s="10" t="n"/>
      <c r="L74" s="14">
        <f>IF($A74="","",IFERROR($F74/SUM($F$5:$F$204),0))</f>
        <v/>
      </c>
      <c r="M74" s="14">
        <f>IF($A74="","",IFERROR($D74/$I74,0))</f>
        <v/>
      </c>
      <c r="N74" s="15">
        <f>IF($A74="","",IF($C74&lt;=0,"⚠ lead time must be more than zero",IF($D74&lt;=0,"⚠ freight cost per unit is missing",IF($I74&lt;=0,"⚠ goods unit cost is missing — capital in transit cannot be valued",IF(COUNTIF(Demand!$A$5:$A$104,$H74)=0,"⚠ this destination is not on the Demand tab",IF(AND($J74&lt;&gt;"",$J74&lt;0.9),"on-time below 90% — the buffer for this is safety stock",""))))))</f>
        <v/>
      </c>
    </row>
    <row r="75">
      <c r="A75" s="9" t="n"/>
      <c r="B75" s="9" t="n"/>
      <c r="C75" s="10" t="n"/>
      <c r="D75" s="11" t="n"/>
      <c r="E75" s="10" t="n"/>
      <c r="F75" s="12">
        <f>IF($A75="","",$D75*$E75)</f>
        <v/>
      </c>
      <c r="G75" s="9" t="n"/>
      <c r="H75" s="9" t="n"/>
      <c r="I75" s="11" t="n"/>
      <c r="J75" s="13" t="n"/>
      <c r="K75" s="10" t="n"/>
      <c r="L75" s="14">
        <f>IF($A75="","",IFERROR($F75/SUM($F$5:$F$204),0))</f>
        <v/>
      </c>
      <c r="M75" s="14">
        <f>IF($A75="","",IFERROR($D75/$I75,0))</f>
        <v/>
      </c>
      <c r="N75" s="15">
        <f>IF($A75="","",IF($C75&lt;=0,"⚠ lead time must be more than zero",IF($D75&lt;=0,"⚠ freight cost per unit is missing",IF($I75&lt;=0,"⚠ goods unit cost is missing — capital in transit cannot be valued",IF(COUNTIF(Demand!$A$5:$A$104,$H75)=0,"⚠ this destination is not on the Demand tab",IF(AND($J75&lt;&gt;"",$J75&lt;0.9),"on-time below 90% — the buffer for this is safety stock",""))))))</f>
        <v/>
      </c>
    </row>
    <row r="76">
      <c r="A76" s="9" t="n"/>
      <c r="B76" s="9" t="n"/>
      <c r="C76" s="10" t="n"/>
      <c r="D76" s="11" t="n"/>
      <c r="E76" s="10" t="n"/>
      <c r="F76" s="12">
        <f>IF($A76="","",$D76*$E76)</f>
        <v/>
      </c>
      <c r="G76" s="9" t="n"/>
      <c r="H76" s="9" t="n"/>
      <c r="I76" s="11" t="n"/>
      <c r="J76" s="13" t="n"/>
      <c r="K76" s="10" t="n"/>
      <c r="L76" s="14">
        <f>IF($A76="","",IFERROR($F76/SUM($F$5:$F$204),0))</f>
        <v/>
      </c>
      <c r="M76" s="14">
        <f>IF($A76="","",IFERROR($D76/$I76,0))</f>
        <v/>
      </c>
      <c r="N76" s="15">
        <f>IF($A76="","",IF($C76&lt;=0,"⚠ lead time must be more than zero",IF($D76&lt;=0,"⚠ freight cost per unit is missing",IF($I76&lt;=0,"⚠ goods unit cost is missing — capital in transit cannot be valued",IF(COUNTIF(Demand!$A$5:$A$104,$H76)=0,"⚠ this destination is not on the Demand tab",IF(AND($J76&lt;&gt;"",$J76&lt;0.9),"on-time below 90% — the buffer for this is safety stock",""))))))</f>
        <v/>
      </c>
    </row>
    <row r="77">
      <c r="A77" s="9" t="n"/>
      <c r="B77" s="9" t="n"/>
      <c r="C77" s="10" t="n"/>
      <c r="D77" s="11" t="n"/>
      <c r="E77" s="10" t="n"/>
      <c r="F77" s="12">
        <f>IF($A77="","",$D77*$E77)</f>
        <v/>
      </c>
      <c r="G77" s="9" t="n"/>
      <c r="H77" s="9" t="n"/>
      <c r="I77" s="11" t="n"/>
      <c r="J77" s="13" t="n"/>
      <c r="K77" s="10" t="n"/>
      <c r="L77" s="14">
        <f>IF($A77="","",IFERROR($F77/SUM($F$5:$F$204),0))</f>
        <v/>
      </c>
      <c r="M77" s="14">
        <f>IF($A77="","",IFERROR($D77/$I77,0))</f>
        <v/>
      </c>
      <c r="N77" s="15">
        <f>IF($A77="","",IF($C77&lt;=0,"⚠ lead time must be more than zero",IF($D77&lt;=0,"⚠ freight cost per unit is missing",IF($I77&lt;=0,"⚠ goods unit cost is missing — capital in transit cannot be valued",IF(COUNTIF(Demand!$A$5:$A$104,$H77)=0,"⚠ this destination is not on the Demand tab",IF(AND($J77&lt;&gt;"",$J77&lt;0.9),"on-time below 90% — the buffer for this is safety stock",""))))))</f>
        <v/>
      </c>
    </row>
    <row r="78">
      <c r="A78" s="9" t="n"/>
      <c r="B78" s="9" t="n"/>
      <c r="C78" s="10" t="n"/>
      <c r="D78" s="11" t="n"/>
      <c r="E78" s="10" t="n"/>
      <c r="F78" s="12">
        <f>IF($A78="","",$D78*$E78)</f>
        <v/>
      </c>
      <c r="G78" s="9" t="n"/>
      <c r="H78" s="9" t="n"/>
      <c r="I78" s="11" t="n"/>
      <c r="J78" s="13" t="n"/>
      <c r="K78" s="10" t="n"/>
      <c r="L78" s="14">
        <f>IF($A78="","",IFERROR($F78/SUM($F$5:$F$204),0))</f>
        <v/>
      </c>
      <c r="M78" s="14">
        <f>IF($A78="","",IFERROR($D78/$I78,0))</f>
        <v/>
      </c>
      <c r="N78" s="15">
        <f>IF($A78="","",IF($C78&lt;=0,"⚠ lead time must be more than zero",IF($D78&lt;=0,"⚠ freight cost per unit is missing",IF($I78&lt;=0,"⚠ goods unit cost is missing — capital in transit cannot be valued",IF(COUNTIF(Demand!$A$5:$A$104,$H78)=0,"⚠ this destination is not on the Demand tab",IF(AND($J78&lt;&gt;"",$J78&lt;0.9),"on-time below 90% — the buffer for this is safety stock",""))))))</f>
        <v/>
      </c>
    </row>
    <row r="79">
      <c r="A79" s="9" t="n"/>
      <c r="B79" s="9" t="n"/>
      <c r="C79" s="10" t="n"/>
      <c r="D79" s="11" t="n"/>
      <c r="E79" s="10" t="n"/>
      <c r="F79" s="12">
        <f>IF($A79="","",$D79*$E79)</f>
        <v/>
      </c>
      <c r="G79" s="9" t="n"/>
      <c r="H79" s="9" t="n"/>
      <c r="I79" s="11" t="n"/>
      <c r="J79" s="13" t="n"/>
      <c r="K79" s="10" t="n"/>
      <c r="L79" s="14">
        <f>IF($A79="","",IFERROR($F79/SUM($F$5:$F$204),0))</f>
        <v/>
      </c>
      <c r="M79" s="14">
        <f>IF($A79="","",IFERROR($D79/$I79,0))</f>
        <v/>
      </c>
      <c r="N79" s="15">
        <f>IF($A79="","",IF($C79&lt;=0,"⚠ lead time must be more than zero",IF($D79&lt;=0,"⚠ freight cost per unit is missing",IF($I79&lt;=0,"⚠ goods unit cost is missing — capital in transit cannot be valued",IF(COUNTIF(Demand!$A$5:$A$104,$H79)=0,"⚠ this destination is not on the Demand tab",IF(AND($J79&lt;&gt;"",$J79&lt;0.9),"on-time below 90% — the buffer for this is safety stock",""))))))</f>
        <v/>
      </c>
    </row>
    <row r="80">
      <c r="A80" s="9" t="n"/>
      <c r="B80" s="9" t="n"/>
      <c r="C80" s="10" t="n"/>
      <c r="D80" s="11" t="n"/>
      <c r="E80" s="10" t="n"/>
      <c r="F80" s="12">
        <f>IF($A80="","",$D80*$E80)</f>
        <v/>
      </c>
      <c r="G80" s="9" t="n"/>
      <c r="H80" s="9" t="n"/>
      <c r="I80" s="11" t="n"/>
      <c r="J80" s="13" t="n"/>
      <c r="K80" s="10" t="n"/>
      <c r="L80" s="14">
        <f>IF($A80="","",IFERROR($F80/SUM($F$5:$F$204),0))</f>
        <v/>
      </c>
      <c r="M80" s="14">
        <f>IF($A80="","",IFERROR($D80/$I80,0))</f>
        <v/>
      </c>
      <c r="N80" s="15">
        <f>IF($A80="","",IF($C80&lt;=0,"⚠ lead time must be more than zero",IF($D80&lt;=0,"⚠ freight cost per unit is missing",IF($I80&lt;=0,"⚠ goods unit cost is missing — capital in transit cannot be valued",IF(COUNTIF(Demand!$A$5:$A$104,$H80)=0,"⚠ this destination is not on the Demand tab",IF(AND($J80&lt;&gt;"",$J80&lt;0.9),"on-time below 90% — the buffer for this is safety stock",""))))))</f>
        <v/>
      </c>
    </row>
    <row r="81">
      <c r="A81" s="9" t="n"/>
      <c r="B81" s="9" t="n"/>
      <c r="C81" s="10" t="n"/>
      <c r="D81" s="11" t="n"/>
      <c r="E81" s="10" t="n"/>
      <c r="F81" s="12">
        <f>IF($A81="","",$D81*$E81)</f>
        <v/>
      </c>
      <c r="G81" s="9" t="n"/>
      <c r="H81" s="9" t="n"/>
      <c r="I81" s="11" t="n"/>
      <c r="J81" s="13" t="n"/>
      <c r="K81" s="10" t="n"/>
      <c r="L81" s="14">
        <f>IF($A81="","",IFERROR($F81/SUM($F$5:$F$204),0))</f>
        <v/>
      </c>
      <c r="M81" s="14">
        <f>IF($A81="","",IFERROR($D81/$I81,0))</f>
        <v/>
      </c>
      <c r="N81" s="15">
        <f>IF($A81="","",IF($C81&lt;=0,"⚠ lead time must be more than zero",IF($D81&lt;=0,"⚠ freight cost per unit is missing",IF($I81&lt;=0,"⚠ goods unit cost is missing — capital in transit cannot be valued",IF(COUNTIF(Demand!$A$5:$A$104,$H81)=0,"⚠ this destination is not on the Demand tab",IF(AND($J81&lt;&gt;"",$J81&lt;0.9),"on-time below 90% — the buffer for this is safety stock",""))))))</f>
        <v/>
      </c>
    </row>
    <row r="82">
      <c r="A82" s="9" t="n"/>
      <c r="B82" s="9" t="n"/>
      <c r="C82" s="10" t="n"/>
      <c r="D82" s="11" t="n"/>
      <c r="E82" s="10" t="n"/>
      <c r="F82" s="12">
        <f>IF($A82="","",$D82*$E82)</f>
        <v/>
      </c>
      <c r="G82" s="9" t="n"/>
      <c r="H82" s="9" t="n"/>
      <c r="I82" s="11" t="n"/>
      <c r="J82" s="13" t="n"/>
      <c r="K82" s="10" t="n"/>
      <c r="L82" s="14">
        <f>IF($A82="","",IFERROR($F82/SUM($F$5:$F$204),0))</f>
        <v/>
      </c>
      <c r="M82" s="14">
        <f>IF($A82="","",IFERROR($D82/$I82,0))</f>
        <v/>
      </c>
      <c r="N82" s="15">
        <f>IF($A82="","",IF($C82&lt;=0,"⚠ lead time must be more than zero",IF($D82&lt;=0,"⚠ freight cost per unit is missing",IF($I82&lt;=0,"⚠ goods unit cost is missing — capital in transit cannot be valued",IF(COUNTIF(Demand!$A$5:$A$104,$H82)=0,"⚠ this destination is not on the Demand tab",IF(AND($J82&lt;&gt;"",$J82&lt;0.9),"on-time below 90% — the buffer for this is safety stock",""))))))</f>
        <v/>
      </c>
    </row>
    <row r="83">
      <c r="A83" s="9" t="n"/>
      <c r="B83" s="9" t="n"/>
      <c r="C83" s="10" t="n"/>
      <c r="D83" s="11" t="n"/>
      <c r="E83" s="10" t="n"/>
      <c r="F83" s="12">
        <f>IF($A83="","",$D83*$E83)</f>
        <v/>
      </c>
      <c r="G83" s="9" t="n"/>
      <c r="H83" s="9" t="n"/>
      <c r="I83" s="11" t="n"/>
      <c r="J83" s="13" t="n"/>
      <c r="K83" s="10" t="n"/>
      <c r="L83" s="14">
        <f>IF($A83="","",IFERROR($F83/SUM($F$5:$F$204),0))</f>
        <v/>
      </c>
      <c r="M83" s="14">
        <f>IF($A83="","",IFERROR($D83/$I83,0))</f>
        <v/>
      </c>
      <c r="N83" s="15">
        <f>IF($A83="","",IF($C83&lt;=0,"⚠ lead time must be more than zero",IF($D83&lt;=0,"⚠ freight cost per unit is missing",IF($I83&lt;=0,"⚠ goods unit cost is missing — capital in transit cannot be valued",IF(COUNTIF(Demand!$A$5:$A$104,$H83)=0,"⚠ this destination is not on the Demand tab",IF(AND($J83&lt;&gt;"",$J83&lt;0.9),"on-time below 90% — the buffer for this is safety stock",""))))))</f>
        <v/>
      </c>
    </row>
    <row r="84">
      <c r="A84" s="9" t="n"/>
      <c r="B84" s="9" t="n"/>
      <c r="C84" s="10" t="n"/>
      <c r="D84" s="11" t="n"/>
      <c r="E84" s="10" t="n"/>
      <c r="F84" s="12">
        <f>IF($A84="","",$D84*$E84)</f>
        <v/>
      </c>
      <c r="G84" s="9" t="n"/>
      <c r="H84" s="9" t="n"/>
      <c r="I84" s="11" t="n"/>
      <c r="J84" s="13" t="n"/>
      <c r="K84" s="10" t="n"/>
      <c r="L84" s="14">
        <f>IF($A84="","",IFERROR($F84/SUM($F$5:$F$204),0))</f>
        <v/>
      </c>
      <c r="M84" s="14">
        <f>IF($A84="","",IFERROR($D84/$I84,0))</f>
        <v/>
      </c>
      <c r="N84" s="15">
        <f>IF($A84="","",IF($C84&lt;=0,"⚠ lead time must be more than zero",IF($D84&lt;=0,"⚠ freight cost per unit is missing",IF($I84&lt;=0,"⚠ goods unit cost is missing — capital in transit cannot be valued",IF(COUNTIF(Demand!$A$5:$A$104,$H84)=0,"⚠ this destination is not on the Demand tab",IF(AND($J84&lt;&gt;"",$J84&lt;0.9),"on-time below 90% — the buffer for this is safety stock",""))))))</f>
        <v/>
      </c>
    </row>
    <row r="85">
      <c r="A85" s="9" t="n"/>
      <c r="B85" s="9" t="n"/>
      <c r="C85" s="10" t="n"/>
      <c r="D85" s="11" t="n"/>
      <c r="E85" s="10" t="n"/>
      <c r="F85" s="12">
        <f>IF($A85="","",$D85*$E85)</f>
        <v/>
      </c>
      <c r="G85" s="9" t="n"/>
      <c r="H85" s="9" t="n"/>
      <c r="I85" s="11" t="n"/>
      <c r="J85" s="13" t="n"/>
      <c r="K85" s="10" t="n"/>
      <c r="L85" s="14">
        <f>IF($A85="","",IFERROR($F85/SUM($F$5:$F$204),0))</f>
        <v/>
      </c>
      <c r="M85" s="14">
        <f>IF($A85="","",IFERROR($D85/$I85,0))</f>
        <v/>
      </c>
      <c r="N85" s="15">
        <f>IF($A85="","",IF($C85&lt;=0,"⚠ lead time must be more than zero",IF($D85&lt;=0,"⚠ freight cost per unit is missing",IF($I85&lt;=0,"⚠ goods unit cost is missing — capital in transit cannot be valued",IF(COUNTIF(Demand!$A$5:$A$104,$H85)=0,"⚠ this destination is not on the Demand tab",IF(AND($J85&lt;&gt;"",$J85&lt;0.9),"on-time below 90% — the buffer for this is safety stock",""))))))</f>
        <v/>
      </c>
    </row>
    <row r="86">
      <c r="A86" s="9" t="n"/>
      <c r="B86" s="9" t="n"/>
      <c r="C86" s="10" t="n"/>
      <c r="D86" s="11" t="n"/>
      <c r="E86" s="10" t="n"/>
      <c r="F86" s="12">
        <f>IF($A86="","",$D86*$E86)</f>
        <v/>
      </c>
      <c r="G86" s="9" t="n"/>
      <c r="H86" s="9" t="n"/>
      <c r="I86" s="11" t="n"/>
      <c r="J86" s="13" t="n"/>
      <c r="K86" s="10" t="n"/>
      <c r="L86" s="14">
        <f>IF($A86="","",IFERROR($F86/SUM($F$5:$F$204),0))</f>
        <v/>
      </c>
      <c r="M86" s="14">
        <f>IF($A86="","",IFERROR($D86/$I86,0))</f>
        <v/>
      </c>
      <c r="N86" s="15">
        <f>IF($A86="","",IF($C86&lt;=0,"⚠ lead time must be more than zero",IF($D86&lt;=0,"⚠ freight cost per unit is missing",IF($I86&lt;=0,"⚠ goods unit cost is missing — capital in transit cannot be valued",IF(COUNTIF(Demand!$A$5:$A$104,$H86)=0,"⚠ this destination is not on the Demand tab",IF(AND($J86&lt;&gt;"",$J86&lt;0.9),"on-time below 90% — the buffer for this is safety stock",""))))))</f>
        <v/>
      </c>
    </row>
    <row r="87">
      <c r="A87" s="9" t="n"/>
      <c r="B87" s="9" t="n"/>
      <c r="C87" s="10" t="n"/>
      <c r="D87" s="11" t="n"/>
      <c r="E87" s="10" t="n"/>
      <c r="F87" s="12">
        <f>IF($A87="","",$D87*$E87)</f>
        <v/>
      </c>
      <c r="G87" s="9" t="n"/>
      <c r="H87" s="9" t="n"/>
      <c r="I87" s="11" t="n"/>
      <c r="J87" s="13" t="n"/>
      <c r="K87" s="10" t="n"/>
      <c r="L87" s="14">
        <f>IF($A87="","",IFERROR($F87/SUM($F$5:$F$204),0))</f>
        <v/>
      </c>
      <c r="M87" s="14">
        <f>IF($A87="","",IFERROR($D87/$I87,0))</f>
        <v/>
      </c>
      <c r="N87" s="15">
        <f>IF($A87="","",IF($C87&lt;=0,"⚠ lead time must be more than zero",IF($D87&lt;=0,"⚠ freight cost per unit is missing",IF($I87&lt;=0,"⚠ goods unit cost is missing — capital in transit cannot be valued",IF(COUNTIF(Demand!$A$5:$A$104,$H87)=0,"⚠ this destination is not on the Demand tab",IF(AND($J87&lt;&gt;"",$J87&lt;0.9),"on-time below 90% — the buffer for this is safety stock",""))))))</f>
        <v/>
      </c>
    </row>
    <row r="88">
      <c r="A88" s="9" t="n"/>
      <c r="B88" s="9" t="n"/>
      <c r="C88" s="10" t="n"/>
      <c r="D88" s="11" t="n"/>
      <c r="E88" s="10" t="n"/>
      <c r="F88" s="12">
        <f>IF($A88="","",$D88*$E88)</f>
        <v/>
      </c>
      <c r="G88" s="9" t="n"/>
      <c r="H88" s="9" t="n"/>
      <c r="I88" s="11" t="n"/>
      <c r="J88" s="13" t="n"/>
      <c r="K88" s="10" t="n"/>
      <c r="L88" s="14">
        <f>IF($A88="","",IFERROR($F88/SUM($F$5:$F$204),0))</f>
        <v/>
      </c>
      <c r="M88" s="14">
        <f>IF($A88="","",IFERROR($D88/$I88,0))</f>
        <v/>
      </c>
      <c r="N88" s="15">
        <f>IF($A88="","",IF($C88&lt;=0,"⚠ lead time must be more than zero",IF($D88&lt;=0,"⚠ freight cost per unit is missing",IF($I88&lt;=0,"⚠ goods unit cost is missing — capital in transit cannot be valued",IF(COUNTIF(Demand!$A$5:$A$104,$H88)=0,"⚠ this destination is not on the Demand tab",IF(AND($J88&lt;&gt;"",$J88&lt;0.9),"on-time below 90% — the buffer for this is safety stock",""))))))</f>
        <v/>
      </c>
    </row>
    <row r="89">
      <c r="A89" s="9" t="n"/>
      <c r="B89" s="9" t="n"/>
      <c r="C89" s="10" t="n"/>
      <c r="D89" s="11" t="n"/>
      <c r="E89" s="10" t="n"/>
      <c r="F89" s="12">
        <f>IF($A89="","",$D89*$E89)</f>
        <v/>
      </c>
      <c r="G89" s="9" t="n"/>
      <c r="H89" s="9" t="n"/>
      <c r="I89" s="11" t="n"/>
      <c r="J89" s="13" t="n"/>
      <c r="K89" s="10" t="n"/>
      <c r="L89" s="14">
        <f>IF($A89="","",IFERROR($F89/SUM($F$5:$F$204),0))</f>
        <v/>
      </c>
      <c r="M89" s="14">
        <f>IF($A89="","",IFERROR($D89/$I89,0))</f>
        <v/>
      </c>
      <c r="N89" s="15">
        <f>IF($A89="","",IF($C89&lt;=0,"⚠ lead time must be more than zero",IF($D89&lt;=0,"⚠ freight cost per unit is missing",IF($I89&lt;=0,"⚠ goods unit cost is missing — capital in transit cannot be valued",IF(COUNTIF(Demand!$A$5:$A$104,$H89)=0,"⚠ this destination is not on the Demand tab",IF(AND($J89&lt;&gt;"",$J89&lt;0.9),"on-time below 90% — the buffer for this is safety stock",""))))))</f>
        <v/>
      </c>
    </row>
    <row r="90">
      <c r="A90" s="9" t="n"/>
      <c r="B90" s="9" t="n"/>
      <c r="C90" s="10" t="n"/>
      <c r="D90" s="11" t="n"/>
      <c r="E90" s="10" t="n"/>
      <c r="F90" s="12">
        <f>IF($A90="","",$D90*$E90)</f>
        <v/>
      </c>
      <c r="G90" s="9" t="n"/>
      <c r="H90" s="9" t="n"/>
      <c r="I90" s="11" t="n"/>
      <c r="J90" s="13" t="n"/>
      <c r="K90" s="10" t="n"/>
      <c r="L90" s="14">
        <f>IF($A90="","",IFERROR($F90/SUM($F$5:$F$204),0))</f>
        <v/>
      </c>
      <c r="M90" s="14">
        <f>IF($A90="","",IFERROR($D90/$I90,0))</f>
        <v/>
      </c>
      <c r="N90" s="15">
        <f>IF($A90="","",IF($C90&lt;=0,"⚠ lead time must be more than zero",IF($D90&lt;=0,"⚠ freight cost per unit is missing",IF($I90&lt;=0,"⚠ goods unit cost is missing — capital in transit cannot be valued",IF(COUNTIF(Demand!$A$5:$A$104,$H90)=0,"⚠ this destination is not on the Demand tab",IF(AND($J90&lt;&gt;"",$J90&lt;0.9),"on-time below 90% — the buffer for this is safety stock",""))))))</f>
        <v/>
      </c>
    </row>
    <row r="91">
      <c r="A91" s="9" t="n"/>
      <c r="B91" s="9" t="n"/>
      <c r="C91" s="10" t="n"/>
      <c r="D91" s="11" t="n"/>
      <c r="E91" s="10" t="n"/>
      <c r="F91" s="12">
        <f>IF($A91="","",$D91*$E91)</f>
        <v/>
      </c>
      <c r="G91" s="9" t="n"/>
      <c r="H91" s="9" t="n"/>
      <c r="I91" s="11" t="n"/>
      <c r="J91" s="13" t="n"/>
      <c r="K91" s="10" t="n"/>
      <c r="L91" s="14">
        <f>IF($A91="","",IFERROR($F91/SUM($F$5:$F$204),0))</f>
        <v/>
      </c>
      <c r="M91" s="14">
        <f>IF($A91="","",IFERROR($D91/$I91,0))</f>
        <v/>
      </c>
      <c r="N91" s="15">
        <f>IF($A91="","",IF($C91&lt;=0,"⚠ lead time must be more than zero",IF($D91&lt;=0,"⚠ freight cost per unit is missing",IF($I91&lt;=0,"⚠ goods unit cost is missing — capital in transit cannot be valued",IF(COUNTIF(Demand!$A$5:$A$104,$H91)=0,"⚠ this destination is not on the Demand tab",IF(AND($J91&lt;&gt;"",$J91&lt;0.9),"on-time below 90% — the buffer for this is safety stock",""))))))</f>
        <v/>
      </c>
    </row>
    <row r="92">
      <c r="A92" s="9" t="n"/>
      <c r="B92" s="9" t="n"/>
      <c r="C92" s="10" t="n"/>
      <c r="D92" s="11" t="n"/>
      <c r="E92" s="10" t="n"/>
      <c r="F92" s="12">
        <f>IF($A92="","",$D92*$E92)</f>
        <v/>
      </c>
      <c r="G92" s="9" t="n"/>
      <c r="H92" s="9" t="n"/>
      <c r="I92" s="11" t="n"/>
      <c r="J92" s="13" t="n"/>
      <c r="K92" s="10" t="n"/>
      <c r="L92" s="14">
        <f>IF($A92="","",IFERROR($F92/SUM($F$5:$F$204),0))</f>
        <v/>
      </c>
      <c r="M92" s="14">
        <f>IF($A92="","",IFERROR($D92/$I92,0))</f>
        <v/>
      </c>
      <c r="N92" s="15">
        <f>IF($A92="","",IF($C92&lt;=0,"⚠ lead time must be more than zero",IF($D92&lt;=0,"⚠ freight cost per unit is missing",IF($I92&lt;=0,"⚠ goods unit cost is missing — capital in transit cannot be valued",IF(COUNTIF(Demand!$A$5:$A$104,$H92)=0,"⚠ this destination is not on the Demand tab",IF(AND($J92&lt;&gt;"",$J92&lt;0.9),"on-time below 90% — the buffer for this is safety stock",""))))))</f>
        <v/>
      </c>
    </row>
    <row r="93">
      <c r="A93" s="9" t="n"/>
      <c r="B93" s="9" t="n"/>
      <c r="C93" s="10" t="n"/>
      <c r="D93" s="11" t="n"/>
      <c r="E93" s="10" t="n"/>
      <c r="F93" s="12">
        <f>IF($A93="","",$D93*$E93)</f>
        <v/>
      </c>
      <c r="G93" s="9" t="n"/>
      <c r="H93" s="9" t="n"/>
      <c r="I93" s="11" t="n"/>
      <c r="J93" s="13" t="n"/>
      <c r="K93" s="10" t="n"/>
      <c r="L93" s="14">
        <f>IF($A93="","",IFERROR($F93/SUM($F$5:$F$204),0))</f>
        <v/>
      </c>
      <c r="M93" s="14">
        <f>IF($A93="","",IFERROR($D93/$I93,0))</f>
        <v/>
      </c>
      <c r="N93" s="15">
        <f>IF($A93="","",IF($C93&lt;=0,"⚠ lead time must be more than zero",IF($D93&lt;=0,"⚠ freight cost per unit is missing",IF($I93&lt;=0,"⚠ goods unit cost is missing — capital in transit cannot be valued",IF(COUNTIF(Demand!$A$5:$A$104,$H93)=0,"⚠ this destination is not on the Demand tab",IF(AND($J93&lt;&gt;"",$J93&lt;0.9),"on-time below 90% — the buffer for this is safety stock",""))))))</f>
        <v/>
      </c>
    </row>
    <row r="94">
      <c r="A94" s="9" t="n"/>
      <c r="B94" s="9" t="n"/>
      <c r="C94" s="10" t="n"/>
      <c r="D94" s="11" t="n"/>
      <c r="E94" s="10" t="n"/>
      <c r="F94" s="12">
        <f>IF($A94="","",$D94*$E94)</f>
        <v/>
      </c>
      <c r="G94" s="9" t="n"/>
      <c r="H94" s="9" t="n"/>
      <c r="I94" s="11" t="n"/>
      <c r="J94" s="13" t="n"/>
      <c r="K94" s="10" t="n"/>
      <c r="L94" s="14">
        <f>IF($A94="","",IFERROR($F94/SUM($F$5:$F$204),0))</f>
        <v/>
      </c>
      <c r="M94" s="14">
        <f>IF($A94="","",IFERROR($D94/$I94,0))</f>
        <v/>
      </c>
      <c r="N94" s="15">
        <f>IF($A94="","",IF($C94&lt;=0,"⚠ lead time must be more than zero",IF($D94&lt;=0,"⚠ freight cost per unit is missing",IF($I94&lt;=0,"⚠ goods unit cost is missing — capital in transit cannot be valued",IF(COUNTIF(Demand!$A$5:$A$104,$H94)=0,"⚠ this destination is not on the Demand tab",IF(AND($J94&lt;&gt;"",$J94&lt;0.9),"on-time below 90% — the buffer for this is safety stock",""))))))</f>
        <v/>
      </c>
    </row>
    <row r="95">
      <c r="A95" s="9" t="n"/>
      <c r="B95" s="9" t="n"/>
      <c r="C95" s="10" t="n"/>
      <c r="D95" s="11" t="n"/>
      <c r="E95" s="10" t="n"/>
      <c r="F95" s="12">
        <f>IF($A95="","",$D95*$E95)</f>
        <v/>
      </c>
      <c r="G95" s="9" t="n"/>
      <c r="H95" s="9" t="n"/>
      <c r="I95" s="11" t="n"/>
      <c r="J95" s="13" t="n"/>
      <c r="K95" s="10" t="n"/>
      <c r="L95" s="14">
        <f>IF($A95="","",IFERROR($F95/SUM($F$5:$F$204),0))</f>
        <v/>
      </c>
      <c r="M95" s="14">
        <f>IF($A95="","",IFERROR($D95/$I95,0))</f>
        <v/>
      </c>
      <c r="N95" s="15">
        <f>IF($A95="","",IF($C95&lt;=0,"⚠ lead time must be more than zero",IF($D95&lt;=0,"⚠ freight cost per unit is missing",IF($I95&lt;=0,"⚠ goods unit cost is missing — capital in transit cannot be valued",IF(COUNTIF(Demand!$A$5:$A$104,$H95)=0,"⚠ this destination is not on the Demand tab",IF(AND($J95&lt;&gt;"",$J95&lt;0.9),"on-time below 90% — the buffer for this is safety stock",""))))))</f>
        <v/>
      </c>
    </row>
    <row r="96">
      <c r="A96" s="9" t="n"/>
      <c r="B96" s="9" t="n"/>
      <c r="C96" s="10" t="n"/>
      <c r="D96" s="11" t="n"/>
      <c r="E96" s="10" t="n"/>
      <c r="F96" s="12">
        <f>IF($A96="","",$D96*$E96)</f>
        <v/>
      </c>
      <c r="G96" s="9" t="n"/>
      <c r="H96" s="9" t="n"/>
      <c r="I96" s="11" t="n"/>
      <c r="J96" s="13" t="n"/>
      <c r="K96" s="10" t="n"/>
      <c r="L96" s="14">
        <f>IF($A96="","",IFERROR($F96/SUM($F$5:$F$204),0))</f>
        <v/>
      </c>
      <c r="M96" s="14">
        <f>IF($A96="","",IFERROR($D96/$I96,0))</f>
        <v/>
      </c>
      <c r="N96" s="15">
        <f>IF($A96="","",IF($C96&lt;=0,"⚠ lead time must be more than zero",IF($D96&lt;=0,"⚠ freight cost per unit is missing",IF($I96&lt;=0,"⚠ goods unit cost is missing — capital in transit cannot be valued",IF(COUNTIF(Demand!$A$5:$A$104,$H96)=0,"⚠ this destination is not on the Demand tab",IF(AND($J96&lt;&gt;"",$J96&lt;0.9),"on-time below 90% — the buffer for this is safety stock",""))))))</f>
        <v/>
      </c>
    </row>
    <row r="97">
      <c r="A97" s="9" t="n"/>
      <c r="B97" s="9" t="n"/>
      <c r="C97" s="10" t="n"/>
      <c r="D97" s="11" t="n"/>
      <c r="E97" s="10" t="n"/>
      <c r="F97" s="12">
        <f>IF($A97="","",$D97*$E97)</f>
        <v/>
      </c>
      <c r="G97" s="9" t="n"/>
      <c r="H97" s="9" t="n"/>
      <c r="I97" s="11" t="n"/>
      <c r="J97" s="13" t="n"/>
      <c r="K97" s="10" t="n"/>
      <c r="L97" s="14">
        <f>IF($A97="","",IFERROR($F97/SUM($F$5:$F$204),0))</f>
        <v/>
      </c>
      <c r="M97" s="14">
        <f>IF($A97="","",IFERROR($D97/$I97,0))</f>
        <v/>
      </c>
      <c r="N97" s="15">
        <f>IF($A97="","",IF($C97&lt;=0,"⚠ lead time must be more than zero",IF($D97&lt;=0,"⚠ freight cost per unit is missing",IF($I97&lt;=0,"⚠ goods unit cost is missing — capital in transit cannot be valued",IF(COUNTIF(Demand!$A$5:$A$104,$H97)=0,"⚠ this destination is not on the Demand tab",IF(AND($J97&lt;&gt;"",$J97&lt;0.9),"on-time below 90% — the buffer for this is safety stock",""))))))</f>
        <v/>
      </c>
    </row>
    <row r="98">
      <c r="A98" s="9" t="n"/>
      <c r="B98" s="9" t="n"/>
      <c r="C98" s="10" t="n"/>
      <c r="D98" s="11" t="n"/>
      <c r="E98" s="10" t="n"/>
      <c r="F98" s="12">
        <f>IF($A98="","",$D98*$E98)</f>
        <v/>
      </c>
      <c r="G98" s="9" t="n"/>
      <c r="H98" s="9" t="n"/>
      <c r="I98" s="11" t="n"/>
      <c r="J98" s="13" t="n"/>
      <c r="K98" s="10" t="n"/>
      <c r="L98" s="14">
        <f>IF($A98="","",IFERROR($F98/SUM($F$5:$F$204),0))</f>
        <v/>
      </c>
      <c r="M98" s="14">
        <f>IF($A98="","",IFERROR($D98/$I98,0))</f>
        <v/>
      </c>
      <c r="N98" s="15">
        <f>IF($A98="","",IF($C98&lt;=0,"⚠ lead time must be more than zero",IF($D98&lt;=0,"⚠ freight cost per unit is missing",IF($I98&lt;=0,"⚠ goods unit cost is missing — capital in transit cannot be valued",IF(COUNTIF(Demand!$A$5:$A$104,$H98)=0,"⚠ this destination is not on the Demand tab",IF(AND($J98&lt;&gt;"",$J98&lt;0.9),"on-time below 90% — the buffer for this is safety stock",""))))))</f>
        <v/>
      </c>
    </row>
    <row r="99">
      <c r="A99" s="9" t="n"/>
      <c r="B99" s="9" t="n"/>
      <c r="C99" s="10" t="n"/>
      <c r="D99" s="11" t="n"/>
      <c r="E99" s="10" t="n"/>
      <c r="F99" s="12">
        <f>IF($A99="","",$D99*$E99)</f>
        <v/>
      </c>
      <c r="G99" s="9" t="n"/>
      <c r="H99" s="9" t="n"/>
      <c r="I99" s="11" t="n"/>
      <c r="J99" s="13" t="n"/>
      <c r="K99" s="10" t="n"/>
      <c r="L99" s="14">
        <f>IF($A99="","",IFERROR($F99/SUM($F$5:$F$204),0))</f>
        <v/>
      </c>
      <c r="M99" s="14">
        <f>IF($A99="","",IFERROR($D99/$I99,0))</f>
        <v/>
      </c>
      <c r="N99" s="15">
        <f>IF($A99="","",IF($C99&lt;=0,"⚠ lead time must be more than zero",IF($D99&lt;=0,"⚠ freight cost per unit is missing",IF($I99&lt;=0,"⚠ goods unit cost is missing — capital in transit cannot be valued",IF(COUNTIF(Demand!$A$5:$A$104,$H99)=0,"⚠ this destination is not on the Demand tab",IF(AND($J99&lt;&gt;"",$J99&lt;0.9),"on-time below 90% — the buffer for this is safety stock",""))))))</f>
        <v/>
      </c>
    </row>
    <row r="100">
      <c r="A100" s="9" t="n"/>
      <c r="B100" s="9" t="n"/>
      <c r="C100" s="10" t="n"/>
      <c r="D100" s="11" t="n"/>
      <c r="E100" s="10" t="n"/>
      <c r="F100" s="12">
        <f>IF($A100="","",$D100*$E100)</f>
        <v/>
      </c>
      <c r="G100" s="9" t="n"/>
      <c r="H100" s="9" t="n"/>
      <c r="I100" s="11" t="n"/>
      <c r="J100" s="13" t="n"/>
      <c r="K100" s="10" t="n"/>
      <c r="L100" s="14">
        <f>IF($A100="","",IFERROR($F100/SUM($F$5:$F$204),0))</f>
        <v/>
      </c>
      <c r="M100" s="14">
        <f>IF($A100="","",IFERROR($D100/$I100,0))</f>
        <v/>
      </c>
      <c r="N100" s="15">
        <f>IF($A100="","",IF($C100&lt;=0,"⚠ lead time must be more than zero",IF($D100&lt;=0,"⚠ freight cost per unit is missing",IF($I100&lt;=0,"⚠ goods unit cost is missing — capital in transit cannot be valued",IF(COUNTIF(Demand!$A$5:$A$104,$H100)=0,"⚠ this destination is not on the Demand tab",IF(AND($J100&lt;&gt;"",$J100&lt;0.9),"on-time below 90% — the buffer for this is safety stock",""))))))</f>
        <v/>
      </c>
    </row>
    <row r="101">
      <c r="A101" s="9" t="n"/>
      <c r="B101" s="9" t="n"/>
      <c r="C101" s="10" t="n"/>
      <c r="D101" s="11" t="n"/>
      <c r="E101" s="10" t="n"/>
      <c r="F101" s="12">
        <f>IF($A101="","",$D101*$E101)</f>
        <v/>
      </c>
      <c r="G101" s="9" t="n"/>
      <c r="H101" s="9" t="n"/>
      <c r="I101" s="11" t="n"/>
      <c r="J101" s="13" t="n"/>
      <c r="K101" s="10" t="n"/>
      <c r="L101" s="14">
        <f>IF($A101="","",IFERROR($F101/SUM($F$5:$F$204),0))</f>
        <v/>
      </c>
      <c r="M101" s="14">
        <f>IF($A101="","",IFERROR($D101/$I101,0))</f>
        <v/>
      </c>
      <c r="N101" s="15">
        <f>IF($A101="","",IF($C101&lt;=0,"⚠ lead time must be more than zero",IF($D101&lt;=0,"⚠ freight cost per unit is missing",IF($I101&lt;=0,"⚠ goods unit cost is missing — capital in transit cannot be valued",IF(COUNTIF(Demand!$A$5:$A$104,$H101)=0,"⚠ this destination is not on the Demand tab",IF(AND($J101&lt;&gt;"",$J101&lt;0.9),"on-time below 90% — the buffer for this is safety stock",""))))))</f>
        <v/>
      </c>
    </row>
    <row r="102">
      <c r="A102" s="9" t="n"/>
      <c r="B102" s="9" t="n"/>
      <c r="C102" s="10" t="n"/>
      <c r="D102" s="11" t="n"/>
      <c r="E102" s="10" t="n"/>
      <c r="F102" s="12">
        <f>IF($A102="","",$D102*$E102)</f>
        <v/>
      </c>
      <c r="G102" s="9" t="n"/>
      <c r="H102" s="9" t="n"/>
      <c r="I102" s="11" t="n"/>
      <c r="J102" s="13" t="n"/>
      <c r="K102" s="10" t="n"/>
      <c r="L102" s="14">
        <f>IF($A102="","",IFERROR($F102/SUM($F$5:$F$204),0))</f>
        <v/>
      </c>
      <c r="M102" s="14">
        <f>IF($A102="","",IFERROR($D102/$I102,0))</f>
        <v/>
      </c>
      <c r="N102" s="15">
        <f>IF($A102="","",IF($C102&lt;=0,"⚠ lead time must be more than zero",IF($D102&lt;=0,"⚠ freight cost per unit is missing",IF($I102&lt;=0,"⚠ goods unit cost is missing — capital in transit cannot be valued",IF(COUNTIF(Demand!$A$5:$A$104,$H102)=0,"⚠ this destination is not on the Demand tab",IF(AND($J102&lt;&gt;"",$J102&lt;0.9),"on-time below 90% — the buffer for this is safety stock",""))))))</f>
        <v/>
      </c>
    </row>
    <row r="103">
      <c r="A103" s="9" t="n"/>
      <c r="B103" s="9" t="n"/>
      <c r="C103" s="10" t="n"/>
      <c r="D103" s="11" t="n"/>
      <c r="E103" s="10" t="n"/>
      <c r="F103" s="12">
        <f>IF($A103="","",$D103*$E103)</f>
        <v/>
      </c>
      <c r="G103" s="9" t="n"/>
      <c r="H103" s="9" t="n"/>
      <c r="I103" s="11" t="n"/>
      <c r="J103" s="13" t="n"/>
      <c r="K103" s="10" t="n"/>
      <c r="L103" s="14">
        <f>IF($A103="","",IFERROR($F103/SUM($F$5:$F$204),0))</f>
        <v/>
      </c>
      <c r="M103" s="14">
        <f>IF($A103="","",IFERROR($D103/$I103,0))</f>
        <v/>
      </c>
      <c r="N103" s="15">
        <f>IF($A103="","",IF($C103&lt;=0,"⚠ lead time must be more than zero",IF($D103&lt;=0,"⚠ freight cost per unit is missing",IF($I103&lt;=0,"⚠ goods unit cost is missing — capital in transit cannot be valued",IF(COUNTIF(Demand!$A$5:$A$104,$H103)=0,"⚠ this destination is not on the Demand tab",IF(AND($J103&lt;&gt;"",$J103&lt;0.9),"on-time below 90% — the buffer for this is safety stock",""))))))</f>
        <v/>
      </c>
    </row>
    <row r="104">
      <c r="A104" s="9" t="n"/>
      <c r="B104" s="9" t="n"/>
      <c r="C104" s="10" t="n"/>
      <c r="D104" s="11" t="n"/>
      <c r="E104" s="10" t="n"/>
      <c r="F104" s="12">
        <f>IF($A104="","",$D104*$E104)</f>
        <v/>
      </c>
      <c r="G104" s="9" t="n"/>
      <c r="H104" s="9" t="n"/>
      <c r="I104" s="11" t="n"/>
      <c r="J104" s="13" t="n"/>
      <c r="K104" s="10" t="n"/>
      <c r="L104" s="14">
        <f>IF($A104="","",IFERROR($F104/SUM($F$5:$F$204),0))</f>
        <v/>
      </c>
      <c r="M104" s="14">
        <f>IF($A104="","",IFERROR($D104/$I104,0))</f>
        <v/>
      </c>
      <c r="N104" s="15">
        <f>IF($A104="","",IF($C104&lt;=0,"⚠ lead time must be more than zero",IF($D104&lt;=0,"⚠ freight cost per unit is missing",IF($I104&lt;=0,"⚠ goods unit cost is missing — capital in transit cannot be valued",IF(COUNTIF(Demand!$A$5:$A$104,$H104)=0,"⚠ this destination is not on the Demand tab",IF(AND($J104&lt;&gt;"",$J104&lt;0.9),"on-time below 90% — the buffer for this is safety stock",""))))))</f>
        <v/>
      </c>
    </row>
    <row r="105">
      <c r="A105" s="9" t="n"/>
      <c r="B105" s="9" t="n"/>
      <c r="C105" s="10" t="n"/>
      <c r="D105" s="11" t="n"/>
      <c r="E105" s="10" t="n"/>
      <c r="F105" s="12">
        <f>IF($A105="","",$D105*$E105)</f>
        <v/>
      </c>
      <c r="G105" s="9" t="n"/>
      <c r="H105" s="9" t="n"/>
      <c r="I105" s="11" t="n"/>
      <c r="J105" s="13" t="n"/>
      <c r="K105" s="10" t="n"/>
      <c r="L105" s="14">
        <f>IF($A105="","",IFERROR($F105/SUM($F$5:$F$204),0))</f>
        <v/>
      </c>
      <c r="M105" s="14">
        <f>IF($A105="","",IFERROR($D105/$I105,0))</f>
        <v/>
      </c>
      <c r="N105" s="15">
        <f>IF($A105="","",IF($C105&lt;=0,"⚠ lead time must be more than zero",IF($D105&lt;=0,"⚠ freight cost per unit is missing",IF($I105&lt;=0,"⚠ goods unit cost is missing — capital in transit cannot be valued",IF(COUNTIF(Demand!$A$5:$A$104,$H105)=0,"⚠ this destination is not on the Demand tab",IF(AND($J105&lt;&gt;"",$J105&lt;0.9),"on-time below 90% — the buffer for this is safety stock",""))))))</f>
        <v/>
      </c>
    </row>
    <row r="106">
      <c r="A106" s="9" t="n"/>
      <c r="B106" s="9" t="n"/>
      <c r="C106" s="10" t="n"/>
      <c r="D106" s="11" t="n"/>
      <c r="E106" s="10" t="n"/>
      <c r="F106" s="12">
        <f>IF($A106="","",$D106*$E106)</f>
        <v/>
      </c>
      <c r="G106" s="9" t="n"/>
      <c r="H106" s="9" t="n"/>
      <c r="I106" s="11" t="n"/>
      <c r="J106" s="13" t="n"/>
      <c r="K106" s="10" t="n"/>
      <c r="L106" s="14">
        <f>IF($A106="","",IFERROR($F106/SUM($F$5:$F$204),0))</f>
        <v/>
      </c>
      <c r="M106" s="14">
        <f>IF($A106="","",IFERROR($D106/$I106,0))</f>
        <v/>
      </c>
      <c r="N106" s="15">
        <f>IF($A106="","",IF($C106&lt;=0,"⚠ lead time must be more than zero",IF($D106&lt;=0,"⚠ freight cost per unit is missing",IF($I106&lt;=0,"⚠ goods unit cost is missing — capital in transit cannot be valued",IF(COUNTIF(Demand!$A$5:$A$104,$H106)=0,"⚠ this destination is not on the Demand tab",IF(AND($J106&lt;&gt;"",$J106&lt;0.9),"on-time below 90% — the buffer for this is safety stock",""))))))</f>
        <v/>
      </c>
    </row>
    <row r="107">
      <c r="A107" s="9" t="n"/>
      <c r="B107" s="9" t="n"/>
      <c r="C107" s="10" t="n"/>
      <c r="D107" s="11" t="n"/>
      <c r="E107" s="10" t="n"/>
      <c r="F107" s="12">
        <f>IF($A107="","",$D107*$E107)</f>
        <v/>
      </c>
      <c r="G107" s="9" t="n"/>
      <c r="H107" s="9" t="n"/>
      <c r="I107" s="11" t="n"/>
      <c r="J107" s="13" t="n"/>
      <c r="K107" s="10" t="n"/>
      <c r="L107" s="14">
        <f>IF($A107="","",IFERROR($F107/SUM($F$5:$F$204),0))</f>
        <v/>
      </c>
      <c r="M107" s="14">
        <f>IF($A107="","",IFERROR($D107/$I107,0))</f>
        <v/>
      </c>
      <c r="N107" s="15">
        <f>IF($A107="","",IF($C107&lt;=0,"⚠ lead time must be more than zero",IF($D107&lt;=0,"⚠ freight cost per unit is missing",IF($I107&lt;=0,"⚠ goods unit cost is missing — capital in transit cannot be valued",IF(COUNTIF(Demand!$A$5:$A$104,$H107)=0,"⚠ this destination is not on the Demand tab",IF(AND($J107&lt;&gt;"",$J107&lt;0.9),"on-time below 90% — the buffer for this is safety stock",""))))))</f>
        <v/>
      </c>
    </row>
    <row r="108">
      <c r="A108" s="9" t="n"/>
      <c r="B108" s="9" t="n"/>
      <c r="C108" s="10" t="n"/>
      <c r="D108" s="11" t="n"/>
      <c r="E108" s="10" t="n"/>
      <c r="F108" s="12">
        <f>IF($A108="","",$D108*$E108)</f>
        <v/>
      </c>
      <c r="G108" s="9" t="n"/>
      <c r="H108" s="9" t="n"/>
      <c r="I108" s="11" t="n"/>
      <c r="J108" s="13" t="n"/>
      <c r="K108" s="10" t="n"/>
      <c r="L108" s="14">
        <f>IF($A108="","",IFERROR($F108/SUM($F$5:$F$204),0))</f>
        <v/>
      </c>
      <c r="M108" s="14">
        <f>IF($A108="","",IFERROR($D108/$I108,0))</f>
        <v/>
      </c>
      <c r="N108" s="15">
        <f>IF($A108="","",IF($C108&lt;=0,"⚠ lead time must be more than zero",IF($D108&lt;=0,"⚠ freight cost per unit is missing",IF($I108&lt;=0,"⚠ goods unit cost is missing — capital in transit cannot be valued",IF(COUNTIF(Demand!$A$5:$A$104,$H108)=0,"⚠ this destination is not on the Demand tab",IF(AND($J108&lt;&gt;"",$J108&lt;0.9),"on-time below 90% — the buffer for this is safety stock",""))))))</f>
        <v/>
      </c>
    </row>
    <row r="109">
      <c r="A109" s="9" t="n"/>
      <c r="B109" s="9" t="n"/>
      <c r="C109" s="10" t="n"/>
      <c r="D109" s="11" t="n"/>
      <c r="E109" s="10" t="n"/>
      <c r="F109" s="12">
        <f>IF($A109="","",$D109*$E109)</f>
        <v/>
      </c>
      <c r="G109" s="9" t="n"/>
      <c r="H109" s="9" t="n"/>
      <c r="I109" s="11" t="n"/>
      <c r="J109" s="13" t="n"/>
      <c r="K109" s="10" t="n"/>
      <c r="L109" s="14">
        <f>IF($A109="","",IFERROR($F109/SUM($F$5:$F$204),0))</f>
        <v/>
      </c>
      <c r="M109" s="14">
        <f>IF($A109="","",IFERROR($D109/$I109,0))</f>
        <v/>
      </c>
      <c r="N109" s="15">
        <f>IF($A109="","",IF($C109&lt;=0,"⚠ lead time must be more than zero",IF($D109&lt;=0,"⚠ freight cost per unit is missing",IF($I109&lt;=0,"⚠ goods unit cost is missing — capital in transit cannot be valued",IF(COUNTIF(Demand!$A$5:$A$104,$H109)=0,"⚠ this destination is not on the Demand tab",IF(AND($J109&lt;&gt;"",$J109&lt;0.9),"on-time below 90% — the buffer for this is safety stock",""))))))</f>
        <v/>
      </c>
    </row>
    <row r="110">
      <c r="A110" s="9" t="n"/>
      <c r="B110" s="9" t="n"/>
      <c r="C110" s="10" t="n"/>
      <c r="D110" s="11" t="n"/>
      <c r="E110" s="10" t="n"/>
      <c r="F110" s="12">
        <f>IF($A110="","",$D110*$E110)</f>
        <v/>
      </c>
      <c r="G110" s="9" t="n"/>
      <c r="H110" s="9" t="n"/>
      <c r="I110" s="11" t="n"/>
      <c r="J110" s="13" t="n"/>
      <c r="K110" s="10" t="n"/>
      <c r="L110" s="14">
        <f>IF($A110="","",IFERROR($F110/SUM($F$5:$F$204),0))</f>
        <v/>
      </c>
      <c r="M110" s="14">
        <f>IF($A110="","",IFERROR($D110/$I110,0))</f>
        <v/>
      </c>
      <c r="N110" s="15">
        <f>IF($A110="","",IF($C110&lt;=0,"⚠ lead time must be more than zero",IF($D110&lt;=0,"⚠ freight cost per unit is missing",IF($I110&lt;=0,"⚠ goods unit cost is missing — capital in transit cannot be valued",IF(COUNTIF(Demand!$A$5:$A$104,$H110)=0,"⚠ this destination is not on the Demand tab",IF(AND($J110&lt;&gt;"",$J110&lt;0.9),"on-time below 90% — the buffer for this is safety stock",""))))))</f>
        <v/>
      </c>
    </row>
    <row r="111">
      <c r="A111" s="9" t="n"/>
      <c r="B111" s="9" t="n"/>
      <c r="C111" s="10" t="n"/>
      <c r="D111" s="11" t="n"/>
      <c r="E111" s="10" t="n"/>
      <c r="F111" s="12">
        <f>IF($A111="","",$D111*$E111)</f>
        <v/>
      </c>
      <c r="G111" s="9" t="n"/>
      <c r="H111" s="9" t="n"/>
      <c r="I111" s="11" t="n"/>
      <c r="J111" s="13" t="n"/>
      <c r="K111" s="10" t="n"/>
      <c r="L111" s="14">
        <f>IF($A111="","",IFERROR($F111/SUM($F$5:$F$204),0))</f>
        <v/>
      </c>
      <c r="M111" s="14">
        <f>IF($A111="","",IFERROR($D111/$I111,0))</f>
        <v/>
      </c>
      <c r="N111" s="15">
        <f>IF($A111="","",IF($C111&lt;=0,"⚠ lead time must be more than zero",IF($D111&lt;=0,"⚠ freight cost per unit is missing",IF($I111&lt;=0,"⚠ goods unit cost is missing — capital in transit cannot be valued",IF(COUNTIF(Demand!$A$5:$A$104,$H111)=0,"⚠ this destination is not on the Demand tab",IF(AND($J111&lt;&gt;"",$J111&lt;0.9),"on-time below 90% — the buffer for this is safety stock",""))))))</f>
        <v/>
      </c>
    </row>
    <row r="112">
      <c r="A112" s="9" t="n"/>
      <c r="B112" s="9" t="n"/>
      <c r="C112" s="10" t="n"/>
      <c r="D112" s="11" t="n"/>
      <c r="E112" s="10" t="n"/>
      <c r="F112" s="12">
        <f>IF($A112="","",$D112*$E112)</f>
        <v/>
      </c>
      <c r="G112" s="9" t="n"/>
      <c r="H112" s="9" t="n"/>
      <c r="I112" s="11" t="n"/>
      <c r="J112" s="13" t="n"/>
      <c r="K112" s="10" t="n"/>
      <c r="L112" s="14">
        <f>IF($A112="","",IFERROR($F112/SUM($F$5:$F$204),0))</f>
        <v/>
      </c>
      <c r="M112" s="14">
        <f>IF($A112="","",IFERROR($D112/$I112,0))</f>
        <v/>
      </c>
      <c r="N112" s="15">
        <f>IF($A112="","",IF($C112&lt;=0,"⚠ lead time must be more than zero",IF($D112&lt;=0,"⚠ freight cost per unit is missing",IF($I112&lt;=0,"⚠ goods unit cost is missing — capital in transit cannot be valued",IF(COUNTIF(Demand!$A$5:$A$104,$H112)=0,"⚠ this destination is not on the Demand tab",IF(AND($J112&lt;&gt;"",$J112&lt;0.9),"on-time below 90% — the buffer for this is safety stock",""))))))</f>
        <v/>
      </c>
    </row>
    <row r="113">
      <c r="A113" s="9" t="n"/>
      <c r="B113" s="9" t="n"/>
      <c r="C113" s="10" t="n"/>
      <c r="D113" s="11" t="n"/>
      <c r="E113" s="10" t="n"/>
      <c r="F113" s="12">
        <f>IF($A113="","",$D113*$E113)</f>
        <v/>
      </c>
      <c r="G113" s="9" t="n"/>
      <c r="H113" s="9" t="n"/>
      <c r="I113" s="11" t="n"/>
      <c r="J113" s="13" t="n"/>
      <c r="K113" s="10" t="n"/>
      <c r="L113" s="14">
        <f>IF($A113="","",IFERROR($F113/SUM($F$5:$F$204),0))</f>
        <v/>
      </c>
      <c r="M113" s="14">
        <f>IF($A113="","",IFERROR($D113/$I113,0))</f>
        <v/>
      </c>
      <c r="N113" s="15">
        <f>IF($A113="","",IF($C113&lt;=0,"⚠ lead time must be more than zero",IF($D113&lt;=0,"⚠ freight cost per unit is missing",IF($I113&lt;=0,"⚠ goods unit cost is missing — capital in transit cannot be valued",IF(COUNTIF(Demand!$A$5:$A$104,$H113)=0,"⚠ this destination is not on the Demand tab",IF(AND($J113&lt;&gt;"",$J113&lt;0.9),"on-time below 90% — the buffer for this is safety stock",""))))))</f>
        <v/>
      </c>
    </row>
    <row r="114">
      <c r="A114" s="9" t="n"/>
      <c r="B114" s="9" t="n"/>
      <c r="C114" s="10" t="n"/>
      <c r="D114" s="11" t="n"/>
      <c r="E114" s="10" t="n"/>
      <c r="F114" s="12">
        <f>IF($A114="","",$D114*$E114)</f>
        <v/>
      </c>
      <c r="G114" s="9" t="n"/>
      <c r="H114" s="9" t="n"/>
      <c r="I114" s="11" t="n"/>
      <c r="J114" s="13" t="n"/>
      <c r="K114" s="10" t="n"/>
      <c r="L114" s="14">
        <f>IF($A114="","",IFERROR($F114/SUM($F$5:$F$204),0))</f>
        <v/>
      </c>
      <c r="M114" s="14">
        <f>IF($A114="","",IFERROR($D114/$I114,0))</f>
        <v/>
      </c>
      <c r="N114" s="15">
        <f>IF($A114="","",IF($C114&lt;=0,"⚠ lead time must be more than zero",IF($D114&lt;=0,"⚠ freight cost per unit is missing",IF($I114&lt;=0,"⚠ goods unit cost is missing — capital in transit cannot be valued",IF(COUNTIF(Demand!$A$5:$A$104,$H114)=0,"⚠ this destination is not on the Demand tab",IF(AND($J114&lt;&gt;"",$J114&lt;0.9),"on-time below 90% — the buffer for this is safety stock",""))))))</f>
        <v/>
      </c>
    </row>
    <row r="115">
      <c r="A115" s="9" t="n"/>
      <c r="B115" s="9" t="n"/>
      <c r="C115" s="10" t="n"/>
      <c r="D115" s="11" t="n"/>
      <c r="E115" s="10" t="n"/>
      <c r="F115" s="12">
        <f>IF($A115="","",$D115*$E115)</f>
        <v/>
      </c>
      <c r="G115" s="9" t="n"/>
      <c r="H115" s="9" t="n"/>
      <c r="I115" s="11" t="n"/>
      <c r="J115" s="13" t="n"/>
      <c r="K115" s="10" t="n"/>
      <c r="L115" s="14">
        <f>IF($A115="","",IFERROR($F115/SUM($F$5:$F$204),0))</f>
        <v/>
      </c>
      <c r="M115" s="14">
        <f>IF($A115="","",IFERROR($D115/$I115,0))</f>
        <v/>
      </c>
      <c r="N115" s="15">
        <f>IF($A115="","",IF($C115&lt;=0,"⚠ lead time must be more than zero",IF($D115&lt;=0,"⚠ freight cost per unit is missing",IF($I115&lt;=0,"⚠ goods unit cost is missing — capital in transit cannot be valued",IF(COUNTIF(Demand!$A$5:$A$104,$H115)=0,"⚠ this destination is not on the Demand tab",IF(AND($J115&lt;&gt;"",$J115&lt;0.9),"on-time below 90% — the buffer for this is safety stock",""))))))</f>
        <v/>
      </c>
    </row>
    <row r="116">
      <c r="A116" s="9" t="n"/>
      <c r="B116" s="9" t="n"/>
      <c r="C116" s="10" t="n"/>
      <c r="D116" s="11" t="n"/>
      <c r="E116" s="10" t="n"/>
      <c r="F116" s="12">
        <f>IF($A116="","",$D116*$E116)</f>
        <v/>
      </c>
      <c r="G116" s="9" t="n"/>
      <c r="H116" s="9" t="n"/>
      <c r="I116" s="11" t="n"/>
      <c r="J116" s="13" t="n"/>
      <c r="K116" s="10" t="n"/>
      <c r="L116" s="14">
        <f>IF($A116="","",IFERROR($F116/SUM($F$5:$F$204),0))</f>
        <v/>
      </c>
      <c r="M116" s="14">
        <f>IF($A116="","",IFERROR($D116/$I116,0))</f>
        <v/>
      </c>
      <c r="N116" s="15">
        <f>IF($A116="","",IF($C116&lt;=0,"⚠ lead time must be more than zero",IF($D116&lt;=0,"⚠ freight cost per unit is missing",IF($I116&lt;=0,"⚠ goods unit cost is missing — capital in transit cannot be valued",IF(COUNTIF(Demand!$A$5:$A$104,$H116)=0,"⚠ this destination is not on the Demand tab",IF(AND($J116&lt;&gt;"",$J116&lt;0.9),"on-time below 90% — the buffer for this is safety stock",""))))))</f>
        <v/>
      </c>
    </row>
    <row r="117">
      <c r="A117" s="9" t="n"/>
      <c r="B117" s="9" t="n"/>
      <c r="C117" s="10" t="n"/>
      <c r="D117" s="11" t="n"/>
      <c r="E117" s="10" t="n"/>
      <c r="F117" s="12">
        <f>IF($A117="","",$D117*$E117)</f>
        <v/>
      </c>
      <c r="G117" s="9" t="n"/>
      <c r="H117" s="9" t="n"/>
      <c r="I117" s="11" t="n"/>
      <c r="J117" s="13" t="n"/>
      <c r="K117" s="10" t="n"/>
      <c r="L117" s="14">
        <f>IF($A117="","",IFERROR($F117/SUM($F$5:$F$204),0))</f>
        <v/>
      </c>
      <c r="M117" s="14">
        <f>IF($A117="","",IFERROR($D117/$I117,0))</f>
        <v/>
      </c>
      <c r="N117" s="15">
        <f>IF($A117="","",IF($C117&lt;=0,"⚠ lead time must be more than zero",IF($D117&lt;=0,"⚠ freight cost per unit is missing",IF($I117&lt;=0,"⚠ goods unit cost is missing — capital in transit cannot be valued",IF(COUNTIF(Demand!$A$5:$A$104,$H117)=0,"⚠ this destination is not on the Demand tab",IF(AND($J117&lt;&gt;"",$J117&lt;0.9),"on-time below 90% — the buffer for this is safety stock",""))))))</f>
        <v/>
      </c>
    </row>
    <row r="118">
      <c r="A118" s="9" t="n"/>
      <c r="B118" s="9" t="n"/>
      <c r="C118" s="10" t="n"/>
      <c r="D118" s="11" t="n"/>
      <c r="E118" s="10" t="n"/>
      <c r="F118" s="12">
        <f>IF($A118="","",$D118*$E118)</f>
        <v/>
      </c>
      <c r="G118" s="9" t="n"/>
      <c r="H118" s="9" t="n"/>
      <c r="I118" s="11" t="n"/>
      <c r="J118" s="13" t="n"/>
      <c r="K118" s="10" t="n"/>
      <c r="L118" s="14">
        <f>IF($A118="","",IFERROR($F118/SUM($F$5:$F$204),0))</f>
        <v/>
      </c>
      <c r="M118" s="14">
        <f>IF($A118="","",IFERROR($D118/$I118,0))</f>
        <v/>
      </c>
      <c r="N118" s="15">
        <f>IF($A118="","",IF($C118&lt;=0,"⚠ lead time must be more than zero",IF($D118&lt;=0,"⚠ freight cost per unit is missing",IF($I118&lt;=0,"⚠ goods unit cost is missing — capital in transit cannot be valued",IF(COUNTIF(Demand!$A$5:$A$104,$H118)=0,"⚠ this destination is not on the Demand tab",IF(AND($J118&lt;&gt;"",$J118&lt;0.9),"on-time below 90% — the buffer for this is safety stock",""))))))</f>
        <v/>
      </c>
    </row>
    <row r="119">
      <c r="A119" s="9" t="n"/>
      <c r="B119" s="9" t="n"/>
      <c r="C119" s="10" t="n"/>
      <c r="D119" s="11" t="n"/>
      <c r="E119" s="10" t="n"/>
      <c r="F119" s="12">
        <f>IF($A119="","",$D119*$E119)</f>
        <v/>
      </c>
      <c r="G119" s="9" t="n"/>
      <c r="H119" s="9" t="n"/>
      <c r="I119" s="11" t="n"/>
      <c r="J119" s="13" t="n"/>
      <c r="K119" s="10" t="n"/>
      <c r="L119" s="14">
        <f>IF($A119="","",IFERROR($F119/SUM($F$5:$F$204),0))</f>
        <v/>
      </c>
      <c r="M119" s="14">
        <f>IF($A119="","",IFERROR($D119/$I119,0))</f>
        <v/>
      </c>
      <c r="N119" s="15">
        <f>IF($A119="","",IF($C119&lt;=0,"⚠ lead time must be more than zero",IF($D119&lt;=0,"⚠ freight cost per unit is missing",IF($I119&lt;=0,"⚠ goods unit cost is missing — capital in transit cannot be valued",IF(COUNTIF(Demand!$A$5:$A$104,$H119)=0,"⚠ this destination is not on the Demand tab",IF(AND($J119&lt;&gt;"",$J119&lt;0.9),"on-time below 90% — the buffer for this is safety stock",""))))))</f>
        <v/>
      </c>
    </row>
    <row r="120">
      <c r="A120" s="9" t="n"/>
      <c r="B120" s="9" t="n"/>
      <c r="C120" s="10" t="n"/>
      <c r="D120" s="11" t="n"/>
      <c r="E120" s="10" t="n"/>
      <c r="F120" s="12">
        <f>IF($A120="","",$D120*$E120)</f>
        <v/>
      </c>
      <c r="G120" s="9" t="n"/>
      <c r="H120" s="9" t="n"/>
      <c r="I120" s="11" t="n"/>
      <c r="J120" s="13" t="n"/>
      <c r="K120" s="10" t="n"/>
      <c r="L120" s="14">
        <f>IF($A120="","",IFERROR($F120/SUM($F$5:$F$204),0))</f>
        <v/>
      </c>
      <c r="M120" s="14">
        <f>IF($A120="","",IFERROR($D120/$I120,0))</f>
        <v/>
      </c>
      <c r="N120" s="15">
        <f>IF($A120="","",IF($C120&lt;=0,"⚠ lead time must be more than zero",IF($D120&lt;=0,"⚠ freight cost per unit is missing",IF($I120&lt;=0,"⚠ goods unit cost is missing — capital in transit cannot be valued",IF(COUNTIF(Demand!$A$5:$A$104,$H120)=0,"⚠ this destination is not on the Demand tab",IF(AND($J120&lt;&gt;"",$J120&lt;0.9),"on-time below 90% — the buffer for this is safety stock",""))))))</f>
        <v/>
      </c>
    </row>
    <row r="121">
      <c r="A121" s="9" t="n"/>
      <c r="B121" s="9" t="n"/>
      <c r="C121" s="10" t="n"/>
      <c r="D121" s="11" t="n"/>
      <c r="E121" s="10" t="n"/>
      <c r="F121" s="12">
        <f>IF($A121="","",$D121*$E121)</f>
        <v/>
      </c>
      <c r="G121" s="9" t="n"/>
      <c r="H121" s="9" t="n"/>
      <c r="I121" s="11" t="n"/>
      <c r="J121" s="13" t="n"/>
      <c r="K121" s="10" t="n"/>
      <c r="L121" s="14">
        <f>IF($A121="","",IFERROR($F121/SUM($F$5:$F$204),0))</f>
        <v/>
      </c>
      <c r="M121" s="14">
        <f>IF($A121="","",IFERROR($D121/$I121,0))</f>
        <v/>
      </c>
      <c r="N121" s="15">
        <f>IF($A121="","",IF($C121&lt;=0,"⚠ lead time must be more than zero",IF($D121&lt;=0,"⚠ freight cost per unit is missing",IF($I121&lt;=0,"⚠ goods unit cost is missing — capital in transit cannot be valued",IF(COUNTIF(Demand!$A$5:$A$104,$H121)=0,"⚠ this destination is not on the Demand tab",IF(AND($J121&lt;&gt;"",$J121&lt;0.9),"on-time below 90% — the buffer for this is safety stock",""))))))</f>
        <v/>
      </c>
    </row>
    <row r="122">
      <c r="A122" s="9" t="n"/>
      <c r="B122" s="9" t="n"/>
      <c r="C122" s="10" t="n"/>
      <c r="D122" s="11" t="n"/>
      <c r="E122" s="10" t="n"/>
      <c r="F122" s="12">
        <f>IF($A122="","",$D122*$E122)</f>
        <v/>
      </c>
      <c r="G122" s="9" t="n"/>
      <c r="H122" s="9" t="n"/>
      <c r="I122" s="11" t="n"/>
      <c r="J122" s="13" t="n"/>
      <c r="K122" s="10" t="n"/>
      <c r="L122" s="14">
        <f>IF($A122="","",IFERROR($F122/SUM($F$5:$F$204),0))</f>
        <v/>
      </c>
      <c r="M122" s="14">
        <f>IF($A122="","",IFERROR($D122/$I122,0))</f>
        <v/>
      </c>
      <c r="N122" s="15">
        <f>IF($A122="","",IF($C122&lt;=0,"⚠ lead time must be more than zero",IF($D122&lt;=0,"⚠ freight cost per unit is missing",IF($I122&lt;=0,"⚠ goods unit cost is missing — capital in transit cannot be valued",IF(COUNTIF(Demand!$A$5:$A$104,$H122)=0,"⚠ this destination is not on the Demand tab",IF(AND($J122&lt;&gt;"",$J122&lt;0.9),"on-time below 90% — the buffer for this is safety stock",""))))))</f>
        <v/>
      </c>
    </row>
    <row r="123">
      <c r="A123" s="9" t="n"/>
      <c r="B123" s="9" t="n"/>
      <c r="C123" s="10" t="n"/>
      <c r="D123" s="11" t="n"/>
      <c r="E123" s="10" t="n"/>
      <c r="F123" s="12">
        <f>IF($A123="","",$D123*$E123)</f>
        <v/>
      </c>
      <c r="G123" s="9" t="n"/>
      <c r="H123" s="9" t="n"/>
      <c r="I123" s="11" t="n"/>
      <c r="J123" s="13" t="n"/>
      <c r="K123" s="10" t="n"/>
      <c r="L123" s="14">
        <f>IF($A123="","",IFERROR($F123/SUM($F$5:$F$204),0))</f>
        <v/>
      </c>
      <c r="M123" s="14">
        <f>IF($A123="","",IFERROR($D123/$I123,0))</f>
        <v/>
      </c>
      <c r="N123" s="15">
        <f>IF($A123="","",IF($C123&lt;=0,"⚠ lead time must be more than zero",IF($D123&lt;=0,"⚠ freight cost per unit is missing",IF($I123&lt;=0,"⚠ goods unit cost is missing — capital in transit cannot be valued",IF(COUNTIF(Demand!$A$5:$A$104,$H123)=0,"⚠ this destination is not on the Demand tab",IF(AND($J123&lt;&gt;"",$J123&lt;0.9),"on-time below 90% — the buffer for this is safety stock",""))))))</f>
        <v/>
      </c>
    </row>
    <row r="124">
      <c r="A124" s="9" t="n"/>
      <c r="B124" s="9" t="n"/>
      <c r="C124" s="10" t="n"/>
      <c r="D124" s="11" t="n"/>
      <c r="E124" s="10" t="n"/>
      <c r="F124" s="12">
        <f>IF($A124="","",$D124*$E124)</f>
        <v/>
      </c>
      <c r="G124" s="9" t="n"/>
      <c r="H124" s="9" t="n"/>
      <c r="I124" s="11" t="n"/>
      <c r="J124" s="13" t="n"/>
      <c r="K124" s="10" t="n"/>
      <c r="L124" s="14">
        <f>IF($A124="","",IFERROR($F124/SUM($F$5:$F$204),0))</f>
        <v/>
      </c>
      <c r="M124" s="14">
        <f>IF($A124="","",IFERROR($D124/$I124,0))</f>
        <v/>
      </c>
      <c r="N124" s="15">
        <f>IF($A124="","",IF($C124&lt;=0,"⚠ lead time must be more than zero",IF($D124&lt;=0,"⚠ freight cost per unit is missing",IF($I124&lt;=0,"⚠ goods unit cost is missing — capital in transit cannot be valued",IF(COUNTIF(Demand!$A$5:$A$104,$H124)=0,"⚠ this destination is not on the Demand tab",IF(AND($J124&lt;&gt;"",$J124&lt;0.9),"on-time below 90% — the buffer for this is safety stock",""))))))</f>
        <v/>
      </c>
    </row>
    <row r="125">
      <c r="A125" s="9" t="n"/>
      <c r="B125" s="9" t="n"/>
      <c r="C125" s="10" t="n"/>
      <c r="D125" s="11" t="n"/>
      <c r="E125" s="10" t="n"/>
      <c r="F125" s="12">
        <f>IF($A125="","",$D125*$E125)</f>
        <v/>
      </c>
      <c r="G125" s="9" t="n"/>
      <c r="H125" s="9" t="n"/>
      <c r="I125" s="11" t="n"/>
      <c r="J125" s="13" t="n"/>
      <c r="K125" s="10" t="n"/>
      <c r="L125" s="14">
        <f>IF($A125="","",IFERROR($F125/SUM($F$5:$F$204),0))</f>
        <v/>
      </c>
      <c r="M125" s="14">
        <f>IF($A125="","",IFERROR($D125/$I125,0))</f>
        <v/>
      </c>
      <c r="N125" s="15">
        <f>IF($A125="","",IF($C125&lt;=0,"⚠ lead time must be more than zero",IF($D125&lt;=0,"⚠ freight cost per unit is missing",IF($I125&lt;=0,"⚠ goods unit cost is missing — capital in transit cannot be valued",IF(COUNTIF(Demand!$A$5:$A$104,$H125)=0,"⚠ this destination is not on the Demand tab",IF(AND($J125&lt;&gt;"",$J125&lt;0.9),"on-time below 90% — the buffer for this is safety stock",""))))))</f>
        <v/>
      </c>
    </row>
    <row r="126">
      <c r="A126" s="9" t="n"/>
      <c r="B126" s="9" t="n"/>
      <c r="C126" s="10" t="n"/>
      <c r="D126" s="11" t="n"/>
      <c r="E126" s="10" t="n"/>
      <c r="F126" s="12">
        <f>IF($A126="","",$D126*$E126)</f>
        <v/>
      </c>
      <c r="G126" s="9" t="n"/>
      <c r="H126" s="9" t="n"/>
      <c r="I126" s="11" t="n"/>
      <c r="J126" s="13" t="n"/>
      <c r="K126" s="10" t="n"/>
      <c r="L126" s="14">
        <f>IF($A126="","",IFERROR($F126/SUM($F$5:$F$204),0))</f>
        <v/>
      </c>
      <c r="M126" s="14">
        <f>IF($A126="","",IFERROR($D126/$I126,0))</f>
        <v/>
      </c>
      <c r="N126" s="15">
        <f>IF($A126="","",IF($C126&lt;=0,"⚠ lead time must be more than zero",IF($D126&lt;=0,"⚠ freight cost per unit is missing",IF($I126&lt;=0,"⚠ goods unit cost is missing — capital in transit cannot be valued",IF(COUNTIF(Demand!$A$5:$A$104,$H126)=0,"⚠ this destination is not on the Demand tab",IF(AND($J126&lt;&gt;"",$J126&lt;0.9),"on-time below 90% — the buffer for this is safety stock",""))))))</f>
        <v/>
      </c>
    </row>
    <row r="127">
      <c r="A127" s="9" t="n"/>
      <c r="B127" s="9" t="n"/>
      <c r="C127" s="10" t="n"/>
      <c r="D127" s="11" t="n"/>
      <c r="E127" s="10" t="n"/>
      <c r="F127" s="12">
        <f>IF($A127="","",$D127*$E127)</f>
        <v/>
      </c>
      <c r="G127" s="9" t="n"/>
      <c r="H127" s="9" t="n"/>
      <c r="I127" s="11" t="n"/>
      <c r="J127" s="13" t="n"/>
      <c r="K127" s="10" t="n"/>
      <c r="L127" s="14">
        <f>IF($A127="","",IFERROR($F127/SUM($F$5:$F$204),0))</f>
        <v/>
      </c>
      <c r="M127" s="14">
        <f>IF($A127="","",IFERROR($D127/$I127,0))</f>
        <v/>
      </c>
      <c r="N127" s="15">
        <f>IF($A127="","",IF($C127&lt;=0,"⚠ lead time must be more than zero",IF($D127&lt;=0,"⚠ freight cost per unit is missing",IF($I127&lt;=0,"⚠ goods unit cost is missing — capital in transit cannot be valued",IF(COUNTIF(Demand!$A$5:$A$104,$H127)=0,"⚠ this destination is not on the Demand tab",IF(AND($J127&lt;&gt;"",$J127&lt;0.9),"on-time below 90% — the buffer for this is safety stock",""))))))</f>
        <v/>
      </c>
    </row>
    <row r="128">
      <c r="A128" s="9" t="n"/>
      <c r="B128" s="9" t="n"/>
      <c r="C128" s="10" t="n"/>
      <c r="D128" s="11" t="n"/>
      <c r="E128" s="10" t="n"/>
      <c r="F128" s="12">
        <f>IF($A128="","",$D128*$E128)</f>
        <v/>
      </c>
      <c r="G128" s="9" t="n"/>
      <c r="H128" s="9" t="n"/>
      <c r="I128" s="11" t="n"/>
      <c r="J128" s="13" t="n"/>
      <c r="K128" s="10" t="n"/>
      <c r="L128" s="14">
        <f>IF($A128="","",IFERROR($F128/SUM($F$5:$F$204),0))</f>
        <v/>
      </c>
      <c r="M128" s="14">
        <f>IF($A128="","",IFERROR($D128/$I128,0))</f>
        <v/>
      </c>
      <c r="N128" s="15">
        <f>IF($A128="","",IF($C128&lt;=0,"⚠ lead time must be more than zero",IF($D128&lt;=0,"⚠ freight cost per unit is missing",IF($I128&lt;=0,"⚠ goods unit cost is missing — capital in transit cannot be valued",IF(COUNTIF(Demand!$A$5:$A$104,$H128)=0,"⚠ this destination is not on the Demand tab",IF(AND($J128&lt;&gt;"",$J128&lt;0.9),"on-time below 90% — the buffer for this is safety stock",""))))))</f>
        <v/>
      </c>
    </row>
    <row r="129">
      <c r="A129" s="9" t="n"/>
      <c r="B129" s="9" t="n"/>
      <c r="C129" s="10" t="n"/>
      <c r="D129" s="11" t="n"/>
      <c r="E129" s="10" t="n"/>
      <c r="F129" s="12">
        <f>IF($A129="","",$D129*$E129)</f>
        <v/>
      </c>
      <c r="G129" s="9" t="n"/>
      <c r="H129" s="9" t="n"/>
      <c r="I129" s="11" t="n"/>
      <c r="J129" s="13" t="n"/>
      <c r="K129" s="10" t="n"/>
      <c r="L129" s="14">
        <f>IF($A129="","",IFERROR($F129/SUM($F$5:$F$204),0))</f>
        <v/>
      </c>
      <c r="M129" s="14">
        <f>IF($A129="","",IFERROR($D129/$I129,0))</f>
        <v/>
      </c>
      <c r="N129" s="15">
        <f>IF($A129="","",IF($C129&lt;=0,"⚠ lead time must be more than zero",IF($D129&lt;=0,"⚠ freight cost per unit is missing",IF($I129&lt;=0,"⚠ goods unit cost is missing — capital in transit cannot be valued",IF(COUNTIF(Demand!$A$5:$A$104,$H129)=0,"⚠ this destination is not on the Demand tab",IF(AND($J129&lt;&gt;"",$J129&lt;0.9),"on-time below 90% — the buffer for this is safety stock",""))))))</f>
        <v/>
      </c>
    </row>
    <row r="130">
      <c r="A130" s="9" t="n"/>
      <c r="B130" s="9" t="n"/>
      <c r="C130" s="10" t="n"/>
      <c r="D130" s="11" t="n"/>
      <c r="E130" s="10" t="n"/>
      <c r="F130" s="12">
        <f>IF($A130="","",$D130*$E130)</f>
        <v/>
      </c>
      <c r="G130" s="9" t="n"/>
      <c r="H130" s="9" t="n"/>
      <c r="I130" s="11" t="n"/>
      <c r="J130" s="13" t="n"/>
      <c r="K130" s="10" t="n"/>
      <c r="L130" s="14">
        <f>IF($A130="","",IFERROR($F130/SUM($F$5:$F$204),0))</f>
        <v/>
      </c>
      <c r="M130" s="14">
        <f>IF($A130="","",IFERROR($D130/$I130,0))</f>
        <v/>
      </c>
      <c r="N130" s="15">
        <f>IF($A130="","",IF($C130&lt;=0,"⚠ lead time must be more than zero",IF($D130&lt;=0,"⚠ freight cost per unit is missing",IF($I130&lt;=0,"⚠ goods unit cost is missing — capital in transit cannot be valued",IF(COUNTIF(Demand!$A$5:$A$104,$H130)=0,"⚠ this destination is not on the Demand tab",IF(AND($J130&lt;&gt;"",$J130&lt;0.9),"on-time below 90% — the buffer for this is safety stock",""))))))</f>
        <v/>
      </c>
    </row>
    <row r="131">
      <c r="A131" s="9" t="n"/>
      <c r="B131" s="9" t="n"/>
      <c r="C131" s="10" t="n"/>
      <c r="D131" s="11" t="n"/>
      <c r="E131" s="10" t="n"/>
      <c r="F131" s="12">
        <f>IF($A131="","",$D131*$E131)</f>
        <v/>
      </c>
      <c r="G131" s="9" t="n"/>
      <c r="H131" s="9" t="n"/>
      <c r="I131" s="11" t="n"/>
      <c r="J131" s="13" t="n"/>
      <c r="K131" s="10" t="n"/>
      <c r="L131" s="14">
        <f>IF($A131="","",IFERROR($F131/SUM($F$5:$F$204),0))</f>
        <v/>
      </c>
      <c r="M131" s="14">
        <f>IF($A131="","",IFERROR($D131/$I131,0))</f>
        <v/>
      </c>
      <c r="N131" s="15">
        <f>IF($A131="","",IF($C131&lt;=0,"⚠ lead time must be more than zero",IF($D131&lt;=0,"⚠ freight cost per unit is missing",IF($I131&lt;=0,"⚠ goods unit cost is missing — capital in transit cannot be valued",IF(COUNTIF(Demand!$A$5:$A$104,$H131)=0,"⚠ this destination is not on the Demand tab",IF(AND($J131&lt;&gt;"",$J131&lt;0.9),"on-time below 90% — the buffer for this is safety stock",""))))))</f>
        <v/>
      </c>
    </row>
    <row r="132">
      <c r="A132" s="9" t="n"/>
      <c r="B132" s="9" t="n"/>
      <c r="C132" s="10" t="n"/>
      <c r="D132" s="11" t="n"/>
      <c r="E132" s="10" t="n"/>
      <c r="F132" s="12">
        <f>IF($A132="","",$D132*$E132)</f>
        <v/>
      </c>
      <c r="G132" s="9" t="n"/>
      <c r="H132" s="9" t="n"/>
      <c r="I132" s="11" t="n"/>
      <c r="J132" s="13" t="n"/>
      <c r="K132" s="10" t="n"/>
      <c r="L132" s="14">
        <f>IF($A132="","",IFERROR($F132/SUM($F$5:$F$204),0))</f>
        <v/>
      </c>
      <c r="M132" s="14">
        <f>IF($A132="","",IFERROR($D132/$I132,0))</f>
        <v/>
      </c>
      <c r="N132" s="15">
        <f>IF($A132="","",IF($C132&lt;=0,"⚠ lead time must be more than zero",IF($D132&lt;=0,"⚠ freight cost per unit is missing",IF($I132&lt;=0,"⚠ goods unit cost is missing — capital in transit cannot be valued",IF(COUNTIF(Demand!$A$5:$A$104,$H132)=0,"⚠ this destination is not on the Demand tab",IF(AND($J132&lt;&gt;"",$J132&lt;0.9),"on-time below 90% — the buffer for this is safety stock",""))))))</f>
        <v/>
      </c>
    </row>
    <row r="133">
      <c r="A133" s="9" t="n"/>
      <c r="B133" s="9" t="n"/>
      <c r="C133" s="10" t="n"/>
      <c r="D133" s="11" t="n"/>
      <c r="E133" s="10" t="n"/>
      <c r="F133" s="12">
        <f>IF($A133="","",$D133*$E133)</f>
        <v/>
      </c>
      <c r="G133" s="9" t="n"/>
      <c r="H133" s="9" t="n"/>
      <c r="I133" s="11" t="n"/>
      <c r="J133" s="13" t="n"/>
      <c r="K133" s="10" t="n"/>
      <c r="L133" s="14">
        <f>IF($A133="","",IFERROR($F133/SUM($F$5:$F$204),0))</f>
        <v/>
      </c>
      <c r="M133" s="14">
        <f>IF($A133="","",IFERROR($D133/$I133,0))</f>
        <v/>
      </c>
      <c r="N133" s="15">
        <f>IF($A133="","",IF($C133&lt;=0,"⚠ lead time must be more than zero",IF($D133&lt;=0,"⚠ freight cost per unit is missing",IF($I133&lt;=0,"⚠ goods unit cost is missing — capital in transit cannot be valued",IF(COUNTIF(Demand!$A$5:$A$104,$H133)=0,"⚠ this destination is not on the Demand tab",IF(AND($J133&lt;&gt;"",$J133&lt;0.9),"on-time below 90% — the buffer for this is safety stock",""))))))</f>
        <v/>
      </c>
    </row>
    <row r="134">
      <c r="A134" s="9" t="n"/>
      <c r="B134" s="9" t="n"/>
      <c r="C134" s="10" t="n"/>
      <c r="D134" s="11" t="n"/>
      <c r="E134" s="10" t="n"/>
      <c r="F134" s="12">
        <f>IF($A134="","",$D134*$E134)</f>
        <v/>
      </c>
      <c r="G134" s="9" t="n"/>
      <c r="H134" s="9" t="n"/>
      <c r="I134" s="11" t="n"/>
      <c r="J134" s="13" t="n"/>
      <c r="K134" s="10" t="n"/>
      <c r="L134" s="14">
        <f>IF($A134="","",IFERROR($F134/SUM($F$5:$F$204),0))</f>
        <v/>
      </c>
      <c r="M134" s="14">
        <f>IF($A134="","",IFERROR($D134/$I134,0))</f>
        <v/>
      </c>
      <c r="N134" s="15">
        <f>IF($A134="","",IF($C134&lt;=0,"⚠ lead time must be more than zero",IF($D134&lt;=0,"⚠ freight cost per unit is missing",IF($I134&lt;=0,"⚠ goods unit cost is missing — capital in transit cannot be valued",IF(COUNTIF(Demand!$A$5:$A$104,$H134)=0,"⚠ this destination is not on the Demand tab",IF(AND($J134&lt;&gt;"",$J134&lt;0.9),"on-time below 90% — the buffer for this is safety stock",""))))))</f>
        <v/>
      </c>
    </row>
    <row r="135">
      <c r="A135" s="9" t="n"/>
      <c r="B135" s="9" t="n"/>
      <c r="C135" s="10" t="n"/>
      <c r="D135" s="11" t="n"/>
      <c r="E135" s="10" t="n"/>
      <c r="F135" s="12">
        <f>IF($A135="","",$D135*$E135)</f>
        <v/>
      </c>
      <c r="G135" s="9" t="n"/>
      <c r="H135" s="9" t="n"/>
      <c r="I135" s="11" t="n"/>
      <c r="J135" s="13" t="n"/>
      <c r="K135" s="10" t="n"/>
      <c r="L135" s="14">
        <f>IF($A135="","",IFERROR($F135/SUM($F$5:$F$204),0))</f>
        <v/>
      </c>
      <c r="M135" s="14">
        <f>IF($A135="","",IFERROR($D135/$I135,0))</f>
        <v/>
      </c>
      <c r="N135" s="15">
        <f>IF($A135="","",IF($C135&lt;=0,"⚠ lead time must be more than zero",IF($D135&lt;=0,"⚠ freight cost per unit is missing",IF($I135&lt;=0,"⚠ goods unit cost is missing — capital in transit cannot be valued",IF(COUNTIF(Demand!$A$5:$A$104,$H135)=0,"⚠ this destination is not on the Demand tab",IF(AND($J135&lt;&gt;"",$J135&lt;0.9),"on-time below 90% — the buffer for this is safety stock",""))))))</f>
        <v/>
      </c>
    </row>
    <row r="136">
      <c r="A136" s="9" t="n"/>
      <c r="B136" s="9" t="n"/>
      <c r="C136" s="10" t="n"/>
      <c r="D136" s="11" t="n"/>
      <c r="E136" s="10" t="n"/>
      <c r="F136" s="12">
        <f>IF($A136="","",$D136*$E136)</f>
        <v/>
      </c>
      <c r="G136" s="9" t="n"/>
      <c r="H136" s="9" t="n"/>
      <c r="I136" s="11" t="n"/>
      <c r="J136" s="13" t="n"/>
      <c r="K136" s="10" t="n"/>
      <c r="L136" s="14">
        <f>IF($A136="","",IFERROR($F136/SUM($F$5:$F$204),0))</f>
        <v/>
      </c>
      <c r="M136" s="14">
        <f>IF($A136="","",IFERROR($D136/$I136,0))</f>
        <v/>
      </c>
      <c r="N136" s="15">
        <f>IF($A136="","",IF($C136&lt;=0,"⚠ lead time must be more than zero",IF($D136&lt;=0,"⚠ freight cost per unit is missing",IF($I136&lt;=0,"⚠ goods unit cost is missing — capital in transit cannot be valued",IF(COUNTIF(Demand!$A$5:$A$104,$H136)=0,"⚠ this destination is not on the Demand tab",IF(AND($J136&lt;&gt;"",$J136&lt;0.9),"on-time below 90% — the buffer for this is safety stock",""))))))</f>
        <v/>
      </c>
    </row>
    <row r="137">
      <c r="A137" s="9" t="n"/>
      <c r="B137" s="9" t="n"/>
      <c r="C137" s="10" t="n"/>
      <c r="D137" s="11" t="n"/>
      <c r="E137" s="10" t="n"/>
      <c r="F137" s="12">
        <f>IF($A137="","",$D137*$E137)</f>
        <v/>
      </c>
      <c r="G137" s="9" t="n"/>
      <c r="H137" s="9" t="n"/>
      <c r="I137" s="11" t="n"/>
      <c r="J137" s="13" t="n"/>
      <c r="K137" s="10" t="n"/>
      <c r="L137" s="14">
        <f>IF($A137="","",IFERROR($F137/SUM($F$5:$F$204),0))</f>
        <v/>
      </c>
      <c r="M137" s="14">
        <f>IF($A137="","",IFERROR($D137/$I137,0))</f>
        <v/>
      </c>
      <c r="N137" s="15">
        <f>IF($A137="","",IF($C137&lt;=0,"⚠ lead time must be more than zero",IF($D137&lt;=0,"⚠ freight cost per unit is missing",IF($I137&lt;=0,"⚠ goods unit cost is missing — capital in transit cannot be valued",IF(COUNTIF(Demand!$A$5:$A$104,$H137)=0,"⚠ this destination is not on the Demand tab",IF(AND($J137&lt;&gt;"",$J137&lt;0.9),"on-time below 90% — the buffer for this is safety stock",""))))))</f>
        <v/>
      </c>
    </row>
    <row r="138">
      <c r="A138" s="9" t="n"/>
      <c r="B138" s="9" t="n"/>
      <c r="C138" s="10" t="n"/>
      <c r="D138" s="11" t="n"/>
      <c r="E138" s="10" t="n"/>
      <c r="F138" s="12">
        <f>IF($A138="","",$D138*$E138)</f>
        <v/>
      </c>
      <c r="G138" s="9" t="n"/>
      <c r="H138" s="9" t="n"/>
      <c r="I138" s="11" t="n"/>
      <c r="J138" s="13" t="n"/>
      <c r="K138" s="10" t="n"/>
      <c r="L138" s="14">
        <f>IF($A138="","",IFERROR($F138/SUM($F$5:$F$204),0))</f>
        <v/>
      </c>
      <c r="M138" s="14">
        <f>IF($A138="","",IFERROR($D138/$I138,0))</f>
        <v/>
      </c>
      <c r="N138" s="15">
        <f>IF($A138="","",IF($C138&lt;=0,"⚠ lead time must be more than zero",IF($D138&lt;=0,"⚠ freight cost per unit is missing",IF($I138&lt;=0,"⚠ goods unit cost is missing — capital in transit cannot be valued",IF(COUNTIF(Demand!$A$5:$A$104,$H138)=0,"⚠ this destination is not on the Demand tab",IF(AND($J138&lt;&gt;"",$J138&lt;0.9),"on-time below 90% — the buffer for this is safety stock",""))))))</f>
        <v/>
      </c>
    </row>
    <row r="139">
      <c r="A139" s="9" t="n"/>
      <c r="B139" s="9" t="n"/>
      <c r="C139" s="10" t="n"/>
      <c r="D139" s="11" t="n"/>
      <c r="E139" s="10" t="n"/>
      <c r="F139" s="12">
        <f>IF($A139="","",$D139*$E139)</f>
        <v/>
      </c>
      <c r="G139" s="9" t="n"/>
      <c r="H139" s="9" t="n"/>
      <c r="I139" s="11" t="n"/>
      <c r="J139" s="13" t="n"/>
      <c r="K139" s="10" t="n"/>
      <c r="L139" s="14">
        <f>IF($A139="","",IFERROR($F139/SUM($F$5:$F$204),0))</f>
        <v/>
      </c>
      <c r="M139" s="14">
        <f>IF($A139="","",IFERROR($D139/$I139,0))</f>
        <v/>
      </c>
      <c r="N139" s="15">
        <f>IF($A139="","",IF($C139&lt;=0,"⚠ lead time must be more than zero",IF($D139&lt;=0,"⚠ freight cost per unit is missing",IF($I139&lt;=0,"⚠ goods unit cost is missing — capital in transit cannot be valued",IF(COUNTIF(Demand!$A$5:$A$104,$H139)=0,"⚠ this destination is not on the Demand tab",IF(AND($J139&lt;&gt;"",$J139&lt;0.9),"on-time below 90% — the buffer for this is safety stock",""))))))</f>
        <v/>
      </c>
    </row>
    <row r="140">
      <c r="A140" s="9" t="n"/>
      <c r="B140" s="9" t="n"/>
      <c r="C140" s="10" t="n"/>
      <c r="D140" s="11" t="n"/>
      <c r="E140" s="10" t="n"/>
      <c r="F140" s="12">
        <f>IF($A140="","",$D140*$E140)</f>
        <v/>
      </c>
      <c r="G140" s="9" t="n"/>
      <c r="H140" s="9" t="n"/>
      <c r="I140" s="11" t="n"/>
      <c r="J140" s="13" t="n"/>
      <c r="K140" s="10" t="n"/>
      <c r="L140" s="14">
        <f>IF($A140="","",IFERROR($F140/SUM($F$5:$F$204),0))</f>
        <v/>
      </c>
      <c r="M140" s="14">
        <f>IF($A140="","",IFERROR($D140/$I140,0))</f>
        <v/>
      </c>
      <c r="N140" s="15">
        <f>IF($A140="","",IF($C140&lt;=0,"⚠ lead time must be more than zero",IF($D140&lt;=0,"⚠ freight cost per unit is missing",IF($I140&lt;=0,"⚠ goods unit cost is missing — capital in transit cannot be valued",IF(COUNTIF(Demand!$A$5:$A$104,$H140)=0,"⚠ this destination is not on the Demand tab",IF(AND($J140&lt;&gt;"",$J140&lt;0.9),"on-time below 90% — the buffer for this is safety stock",""))))))</f>
        <v/>
      </c>
    </row>
    <row r="141">
      <c r="A141" s="9" t="n"/>
      <c r="B141" s="9" t="n"/>
      <c r="C141" s="10" t="n"/>
      <c r="D141" s="11" t="n"/>
      <c r="E141" s="10" t="n"/>
      <c r="F141" s="12">
        <f>IF($A141="","",$D141*$E141)</f>
        <v/>
      </c>
      <c r="G141" s="9" t="n"/>
      <c r="H141" s="9" t="n"/>
      <c r="I141" s="11" t="n"/>
      <c r="J141" s="13" t="n"/>
      <c r="K141" s="10" t="n"/>
      <c r="L141" s="14">
        <f>IF($A141="","",IFERROR($F141/SUM($F$5:$F$204),0))</f>
        <v/>
      </c>
      <c r="M141" s="14">
        <f>IF($A141="","",IFERROR($D141/$I141,0))</f>
        <v/>
      </c>
      <c r="N141" s="15">
        <f>IF($A141="","",IF($C141&lt;=0,"⚠ lead time must be more than zero",IF($D141&lt;=0,"⚠ freight cost per unit is missing",IF($I141&lt;=0,"⚠ goods unit cost is missing — capital in transit cannot be valued",IF(COUNTIF(Demand!$A$5:$A$104,$H141)=0,"⚠ this destination is not on the Demand tab",IF(AND($J141&lt;&gt;"",$J141&lt;0.9),"on-time below 90% — the buffer for this is safety stock",""))))))</f>
        <v/>
      </c>
    </row>
    <row r="142">
      <c r="A142" s="9" t="n"/>
      <c r="B142" s="9" t="n"/>
      <c r="C142" s="10" t="n"/>
      <c r="D142" s="11" t="n"/>
      <c r="E142" s="10" t="n"/>
      <c r="F142" s="12">
        <f>IF($A142="","",$D142*$E142)</f>
        <v/>
      </c>
      <c r="G142" s="9" t="n"/>
      <c r="H142" s="9" t="n"/>
      <c r="I142" s="11" t="n"/>
      <c r="J142" s="13" t="n"/>
      <c r="K142" s="10" t="n"/>
      <c r="L142" s="14">
        <f>IF($A142="","",IFERROR($F142/SUM($F$5:$F$204),0))</f>
        <v/>
      </c>
      <c r="M142" s="14">
        <f>IF($A142="","",IFERROR($D142/$I142,0))</f>
        <v/>
      </c>
      <c r="N142" s="15">
        <f>IF($A142="","",IF($C142&lt;=0,"⚠ lead time must be more than zero",IF($D142&lt;=0,"⚠ freight cost per unit is missing",IF($I142&lt;=0,"⚠ goods unit cost is missing — capital in transit cannot be valued",IF(COUNTIF(Demand!$A$5:$A$104,$H142)=0,"⚠ this destination is not on the Demand tab",IF(AND($J142&lt;&gt;"",$J142&lt;0.9),"on-time below 90% — the buffer for this is safety stock",""))))))</f>
        <v/>
      </c>
    </row>
    <row r="143">
      <c r="A143" s="9" t="n"/>
      <c r="B143" s="9" t="n"/>
      <c r="C143" s="10" t="n"/>
      <c r="D143" s="11" t="n"/>
      <c r="E143" s="10" t="n"/>
      <c r="F143" s="12">
        <f>IF($A143="","",$D143*$E143)</f>
        <v/>
      </c>
      <c r="G143" s="9" t="n"/>
      <c r="H143" s="9" t="n"/>
      <c r="I143" s="11" t="n"/>
      <c r="J143" s="13" t="n"/>
      <c r="K143" s="10" t="n"/>
      <c r="L143" s="14">
        <f>IF($A143="","",IFERROR($F143/SUM($F$5:$F$204),0))</f>
        <v/>
      </c>
      <c r="M143" s="14">
        <f>IF($A143="","",IFERROR($D143/$I143,0))</f>
        <v/>
      </c>
      <c r="N143" s="15">
        <f>IF($A143="","",IF($C143&lt;=0,"⚠ lead time must be more than zero",IF($D143&lt;=0,"⚠ freight cost per unit is missing",IF($I143&lt;=0,"⚠ goods unit cost is missing — capital in transit cannot be valued",IF(COUNTIF(Demand!$A$5:$A$104,$H143)=0,"⚠ this destination is not on the Demand tab",IF(AND($J143&lt;&gt;"",$J143&lt;0.9),"on-time below 90% — the buffer for this is safety stock",""))))))</f>
        <v/>
      </c>
    </row>
    <row r="144">
      <c r="A144" s="9" t="n"/>
      <c r="B144" s="9" t="n"/>
      <c r="C144" s="10" t="n"/>
      <c r="D144" s="11" t="n"/>
      <c r="E144" s="10" t="n"/>
      <c r="F144" s="12">
        <f>IF($A144="","",$D144*$E144)</f>
        <v/>
      </c>
      <c r="G144" s="9" t="n"/>
      <c r="H144" s="9" t="n"/>
      <c r="I144" s="11" t="n"/>
      <c r="J144" s="13" t="n"/>
      <c r="K144" s="10" t="n"/>
      <c r="L144" s="14">
        <f>IF($A144="","",IFERROR($F144/SUM($F$5:$F$204),0))</f>
        <v/>
      </c>
      <c r="M144" s="14">
        <f>IF($A144="","",IFERROR($D144/$I144,0))</f>
        <v/>
      </c>
      <c r="N144" s="15">
        <f>IF($A144="","",IF($C144&lt;=0,"⚠ lead time must be more than zero",IF($D144&lt;=0,"⚠ freight cost per unit is missing",IF($I144&lt;=0,"⚠ goods unit cost is missing — capital in transit cannot be valued",IF(COUNTIF(Demand!$A$5:$A$104,$H144)=0,"⚠ this destination is not on the Demand tab",IF(AND($J144&lt;&gt;"",$J144&lt;0.9),"on-time below 90% — the buffer for this is safety stock",""))))))</f>
        <v/>
      </c>
    </row>
    <row r="145">
      <c r="A145" s="9" t="n"/>
      <c r="B145" s="9" t="n"/>
      <c r="C145" s="10" t="n"/>
      <c r="D145" s="11" t="n"/>
      <c r="E145" s="10" t="n"/>
      <c r="F145" s="12">
        <f>IF($A145="","",$D145*$E145)</f>
        <v/>
      </c>
      <c r="G145" s="9" t="n"/>
      <c r="H145" s="9" t="n"/>
      <c r="I145" s="11" t="n"/>
      <c r="J145" s="13" t="n"/>
      <c r="K145" s="10" t="n"/>
      <c r="L145" s="14">
        <f>IF($A145="","",IFERROR($F145/SUM($F$5:$F$204),0))</f>
        <v/>
      </c>
      <c r="M145" s="14">
        <f>IF($A145="","",IFERROR($D145/$I145,0))</f>
        <v/>
      </c>
      <c r="N145" s="15">
        <f>IF($A145="","",IF($C145&lt;=0,"⚠ lead time must be more than zero",IF($D145&lt;=0,"⚠ freight cost per unit is missing",IF($I145&lt;=0,"⚠ goods unit cost is missing — capital in transit cannot be valued",IF(COUNTIF(Demand!$A$5:$A$104,$H145)=0,"⚠ this destination is not on the Demand tab",IF(AND($J145&lt;&gt;"",$J145&lt;0.9),"on-time below 90% — the buffer for this is safety stock",""))))))</f>
        <v/>
      </c>
    </row>
    <row r="146">
      <c r="A146" s="9" t="n"/>
      <c r="B146" s="9" t="n"/>
      <c r="C146" s="10" t="n"/>
      <c r="D146" s="11" t="n"/>
      <c r="E146" s="10" t="n"/>
      <c r="F146" s="12">
        <f>IF($A146="","",$D146*$E146)</f>
        <v/>
      </c>
      <c r="G146" s="9" t="n"/>
      <c r="H146" s="9" t="n"/>
      <c r="I146" s="11" t="n"/>
      <c r="J146" s="13" t="n"/>
      <c r="K146" s="10" t="n"/>
      <c r="L146" s="14">
        <f>IF($A146="","",IFERROR($F146/SUM($F$5:$F$204),0))</f>
        <v/>
      </c>
      <c r="M146" s="14">
        <f>IF($A146="","",IFERROR($D146/$I146,0))</f>
        <v/>
      </c>
      <c r="N146" s="15">
        <f>IF($A146="","",IF($C146&lt;=0,"⚠ lead time must be more than zero",IF($D146&lt;=0,"⚠ freight cost per unit is missing",IF($I146&lt;=0,"⚠ goods unit cost is missing — capital in transit cannot be valued",IF(COUNTIF(Demand!$A$5:$A$104,$H146)=0,"⚠ this destination is not on the Demand tab",IF(AND($J146&lt;&gt;"",$J146&lt;0.9),"on-time below 90% — the buffer for this is safety stock",""))))))</f>
        <v/>
      </c>
    </row>
    <row r="147">
      <c r="A147" s="9" t="n"/>
      <c r="B147" s="9" t="n"/>
      <c r="C147" s="10" t="n"/>
      <c r="D147" s="11" t="n"/>
      <c r="E147" s="10" t="n"/>
      <c r="F147" s="12">
        <f>IF($A147="","",$D147*$E147)</f>
        <v/>
      </c>
      <c r="G147" s="9" t="n"/>
      <c r="H147" s="9" t="n"/>
      <c r="I147" s="11" t="n"/>
      <c r="J147" s="13" t="n"/>
      <c r="K147" s="10" t="n"/>
      <c r="L147" s="14">
        <f>IF($A147="","",IFERROR($F147/SUM($F$5:$F$204),0))</f>
        <v/>
      </c>
      <c r="M147" s="14">
        <f>IF($A147="","",IFERROR($D147/$I147,0))</f>
        <v/>
      </c>
      <c r="N147" s="15">
        <f>IF($A147="","",IF($C147&lt;=0,"⚠ lead time must be more than zero",IF($D147&lt;=0,"⚠ freight cost per unit is missing",IF($I147&lt;=0,"⚠ goods unit cost is missing — capital in transit cannot be valued",IF(COUNTIF(Demand!$A$5:$A$104,$H147)=0,"⚠ this destination is not on the Demand tab",IF(AND($J147&lt;&gt;"",$J147&lt;0.9),"on-time below 90% — the buffer for this is safety stock",""))))))</f>
        <v/>
      </c>
    </row>
    <row r="148">
      <c r="A148" s="9" t="n"/>
      <c r="B148" s="9" t="n"/>
      <c r="C148" s="10" t="n"/>
      <c r="D148" s="11" t="n"/>
      <c r="E148" s="10" t="n"/>
      <c r="F148" s="12">
        <f>IF($A148="","",$D148*$E148)</f>
        <v/>
      </c>
      <c r="G148" s="9" t="n"/>
      <c r="H148" s="9" t="n"/>
      <c r="I148" s="11" t="n"/>
      <c r="J148" s="13" t="n"/>
      <c r="K148" s="10" t="n"/>
      <c r="L148" s="14">
        <f>IF($A148="","",IFERROR($F148/SUM($F$5:$F$204),0))</f>
        <v/>
      </c>
      <c r="M148" s="14">
        <f>IF($A148="","",IFERROR($D148/$I148,0))</f>
        <v/>
      </c>
      <c r="N148" s="15">
        <f>IF($A148="","",IF($C148&lt;=0,"⚠ lead time must be more than zero",IF($D148&lt;=0,"⚠ freight cost per unit is missing",IF($I148&lt;=0,"⚠ goods unit cost is missing — capital in transit cannot be valued",IF(COUNTIF(Demand!$A$5:$A$104,$H148)=0,"⚠ this destination is not on the Demand tab",IF(AND($J148&lt;&gt;"",$J148&lt;0.9),"on-time below 90% — the buffer for this is safety stock",""))))))</f>
        <v/>
      </c>
    </row>
    <row r="149">
      <c r="A149" s="9" t="n"/>
      <c r="B149" s="9" t="n"/>
      <c r="C149" s="10" t="n"/>
      <c r="D149" s="11" t="n"/>
      <c r="E149" s="10" t="n"/>
      <c r="F149" s="12">
        <f>IF($A149="","",$D149*$E149)</f>
        <v/>
      </c>
      <c r="G149" s="9" t="n"/>
      <c r="H149" s="9" t="n"/>
      <c r="I149" s="11" t="n"/>
      <c r="J149" s="13" t="n"/>
      <c r="K149" s="10" t="n"/>
      <c r="L149" s="14">
        <f>IF($A149="","",IFERROR($F149/SUM($F$5:$F$204),0))</f>
        <v/>
      </c>
      <c r="M149" s="14">
        <f>IF($A149="","",IFERROR($D149/$I149,0))</f>
        <v/>
      </c>
      <c r="N149" s="15">
        <f>IF($A149="","",IF($C149&lt;=0,"⚠ lead time must be more than zero",IF($D149&lt;=0,"⚠ freight cost per unit is missing",IF($I149&lt;=0,"⚠ goods unit cost is missing — capital in transit cannot be valued",IF(COUNTIF(Demand!$A$5:$A$104,$H149)=0,"⚠ this destination is not on the Demand tab",IF(AND($J149&lt;&gt;"",$J149&lt;0.9),"on-time below 90% — the buffer for this is safety stock",""))))))</f>
        <v/>
      </c>
    </row>
    <row r="150">
      <c r="A150" s="9" t="n"/>
      <c r="B150" s="9" t="n"/>
      <c r="C150" s="10" t="n"/>
      <c r="D150" s="11" t="n"/>
      <c r="E150" s="10" t="n"/>
      <c r="F150" s="12">
        <f>IF($A150="","",$D150*$E150)</f>
        <v/>
      </c>
      <c r="G150" s="9" t="n"/>
      <c r="H150" s="9" t="n"/>
      <c r="I150" s="11" t="n"/>
      <c r="J150" s="13" t="n"/>
      <c r="K150" s="10" t="n"/>
      <c r="L150" s="14">
        <f>IF($A150="","",IFERROR($F150/SUM($F$5:$F$204),0))</f>
        <v/>
      </c>
      <c r="M150" s="14">
        <f>IF($A150="","",IFERROR($D150/$I150,0))</f>
        <v/>
      </c>
      <c r="N150" s="15">
        <f>IF($A150="","",IF($C150&lt;=0,"⚠ lead time must be more than zero",IF($D150&lt;=0,"⚠ freight cost per unit is missing",IF($I150&lt;=0,"⚠ goods unit cost is missing — capital in transit cannot be valued",IF(COUNTIF(Demand!$A$5:$A$104,$H150)=0,"⚠ this destination is not on the Demand tab",IF(AND($J150&lt;&gt;"",$J150&lt;0.9),"on-time below 90% — the buffer for this is safety stock",""))))))</f>
        <v/>
      </c>
    </row>
    <row r="151">
      <c r="A151" s="9" t="n"/>
      <c r="B151" s="9" t="n"/>
      <c r="C151" s="10" t="n"/>
      <c r="D151" s="11" t="n"/>
      <c r="E151" s="10" t="n"/>
      <c r="F151" s="12">
        <f>IF($A151="","",$D151*$E151)</f>
        <v/>
      </c>
      <c r="G151" s="9" t="n"/>
      <c r="H151" s="9" t="n"/>
      <c r="I151" s="11" t="n"/>
      <c r="J151" s="13" t="n"/>
      <c r="K151" s="10" t="n"/>
      <c r="L151" s="14">
        <f>IF($A151="","",IFERROR($F151/SUM($F$5:$F$204),0))</f>
        <v/>
      </c>
      <c r="M151" s="14">
        <f>IF($A151="","",IFERROR($D151/$I151,0))</f>
        <v/>
      </c>
      <c r="N151" s="15">
        <f>IF($A151="","",IF($C151&lt;=0,"⚠ lead time must be more than zero",IF($D151&lt;=0,"⚠ freight cost per unit is missing",IF($I151&lt;=0,"⚠ goods unit cost is missing — capital in transit cannot be valued",IF(COUNTIF(Demand!$A$5:$A$104,$H151)=0,"⚠ this destination is not on the Demand tab",IF(AND($J151&lt;&gt;"",$J151&lt;0.9),"on-time below 90% — the buffer for this is safety stock",""))))))</f>
        <v/>
      </c>
    </row>
    <row r="152">
      <c r="A152" s="9" t="n"/>
      <c r="B152" s="9" t="n"/>
      <c r="C152" s="10" t="n"/>
      <c r="D152" s="11" t="n"/>
      <c r="E152" s="10" t="n"/>
      <c r="F152" s="12">
        <f>IF($A152="","",$D152*$E152)</f>
        <v/>
      </c>
      <c r="G152" s="9" t="n"/>
      <c r="H152" s="9" t="n"/>
      <c r="I152" s="11" t="n"/>
      <c r="J152" s="13" t="n"/>
      <c r="K152" s="10" t="n"/>
      <c r="L152" s="14">
        <f>IF($A152="","",IFERROR($F152/SUM($F$5:$F$204),0))</f>
        <v/>
      </c>
      <c r="M152" s="14">
        <f>IF($A152="","",IFERROR($D152/$I152,0))</f>
        <v/>
      </c>
      <c r="N152" s="15">
        <f>IF($A152="","",IF($C152&lt;=0,"⚠ lead time must be more than zero",IF($D152&lt;=0,"⚠ freight cost per unit is missing",IF($I152&lt;=0,"⚠ goods unit cost is missing — capital in transit cannot be valued",IF(COUNTIF(Demand!$A$5:$A$104,$H152)=0,"⚠ this destination is not on the Demand tab",IF(AND($J152&lt;&gt;"",$J152&lt;0.9),"on-time below 90% — the buffer for this is safety stock",""))))))</f>
        <v/>
      </c>
    </row>
    <row r="153">
      <c r="A153" s="9" t="n"/>
      <c r="B153" s="9" t="n"/>
      <c r="C153" s="10" t="n"/>
      <c r="D153" s="11" t="n"/>
      <c r="E153" s="10" t="n"/>
      <c r="F153" s="12">
        <f>IF($A153="","",$D153*$E153)</f>
        <v/>
      </c>
      <c r="G153" s="9" t="n"/>
      <c r="H153" s="9" t="n"/>
      <c r="I153" s="11" t="n"/>
      <c r="J153" s="13" t="n"/>
      <c r="K153" s="10" t="n"/>
      <c r="L153" s="14">
        <f>IF($A153="","",IFERROR($F153/SUM($F$5:$F$204),0))</f>
        <v/>
      </c>
      <c r="M153" s="14">
        <f>IF($A153="","",IFERROR($D153/$I153,0))</f>
        <v/>
      </c>
      <c r="N153" s="15">
        <f>IF($A153="","",IF($C153&lt;=0,"⚠ lead time must be more than zero",IF($D153&lt;=0,"⚠ freight cost per unit is missing",IF($I153&lt;=0,"⚠ goods unit cost is missing — capital in transit cannot be valued",IF(COUNTIF(Demand!$A$5:$A$104,$H153)=0,"⚠ this destination is not on the Demand tab",IF(AND($J153&lt;&gt;"",$J153&lt;0.9),"on-time below 90% — the buffer for this is safety stock",""))))))</f>
        <v/>
      </c>
    </row>
    <row r="154">
      <c r="A154" s="9" t="n"/>
      <c r="B154" s="9" t="n"/>
      <c r="C154" s="10" t="n"/>
      <c r="D154" s="11" t="n"/>
      <c r="E154" s="10" t="n"/>
      <c r="F154" s="12">
        <f>IF($A154="","",$D154*$E154)</f>
        <v/>
      </c>
      <c r="G154" s="9" t="n"/>
      <c r="H154" s="9" t="n"/>
      <c r="I154" s="11" t="n"/>
      <c r="J154" s="13" t="n"/>
      <c r="K154" s="10" t="n"/>
      <c r="L154" s="14">
        <f>IF($A154="","",IFERROR($F154/SUM($F$5:$F$204),0))</f>
        <v/>
      </c>
      <c r="M154" s="14">
        <f>IF($A154="","",IFERROR($D154/$I154,0))</f>
        <v/>
      </c>
      <c r="N154" s="15">
        <f>IF($A154="","",IF($C154&lt;=0,"⚠ lead time must be more than zero",IF($D154&lt;=0,"⚠ freight cost per unit is missing",IF($I154&lt;=0,"⚠ goods unit cost is missing — capital in transit cannot be valued",IF(COUNTIF(Demand!$A$5:$A$104,$H154)=0,"⚠ this destination is not on the Demand tab",IF(AND($J154&lt;&gt;"",$J154&lt;0.9),"on-time below 90% — the buffer for this is safety stock",""))))))</f>
        <v/>
      </c>
    </row>
    <row r="155">
      <c r="A155" s="9" t="n"/>
      <c r="B155" s="9" t="n"/>
      <c r="C155" s="10" t="n"/>
      <c r="D155" s="11" t="n"/>
      <c r="E155" s="10" t="n"/>
      <c r="F155" s="12">
        <f>IF($A155="","",$D155*$E155)</f>
        <v/>
      </c>
      <c r="G155" s="9" t="n"/>
      <c r="H155" s="9" t="n"/>
      <c r="I155" s="11" t="n"/>
      <c r="J155" s="13" t="n"/>
      <c r="K155" s="10" t="n"/>
      <c r="L155" s="14">
        <f>IF($A155="","",IFERROR($F155/SUM($F$5:$F$204),0))</f>
        <v/>
      </c>
      <c r="M155" s="14">
        <f>IF($A155="","",IFERROR($D155/$I155,0))</f>
        <v/>
      </c>
      <c r="N155" s="15">
        <f>IF($A155="","",IF($C155&lt;=0,"⚠ lead time must be more than zero",IF($D155&lt;=0,"⚠ freight cost per unit is missing",IF($I155&lt;=0,"⚠ goods unit cost is missing — capital in transit cannot be valued",IF(COUNTIF(Demand!$A$5:$A$104,$H155)=0,"⚠ this destination is not on the Demand tab",IF(AND($J155&lt;&gt;"",$J155&lt;0.9),"on-time below 90% — the buffer for this is safety stock",""))))))</f>
        <v/>
      </c>
    </row>
    <row r="156">
      <c r="A156" s="9" t="n"/>
      <c r="B156" s="9" t="n"/>
      <c r="C156" s="10" t="n"/>
      <c r="D156" s="11" t="n"/>
      <c r="E156" s="10" t="n"/>
      <c r="F156" s="12">
        <f>IF($A156="","",$D156*$E156)</f>
        <v/>
      </c>
      <c r="G156" s="9" t="n"/>
      <c r="H156" s="9" t="n"/>
      <c r="I156" s="11" t="n"/>
      <c r="J156" s="13" t="n"/>
      <c r="K156" s="10" t="n"/>
      <c r="L156" s="14">
        <f>IF($A156="","",IFERROR($F156/SUM($F$5:$F$204),0))</f>
        <v/>
      </c>
      <c r="M156" s="14">
        <f>IF($A156="","",IFERROR($D156/$I156,0))</f>
        <v/>
      </c>
      <c r="N156" s="15">
        <f>IF($A156="","",IF($C156&lt;=0,"⚠ lead time must be more than zero",IF($D156&lt;=0,"⚠ freight cost per unit is missing",IF($I156&lt;=0,"⚠ goods unit cost is missing — capital in transit cannot be valued",IF(COUNTIF(Demand!$A$5:$A$104,$H156)=0,"⚠ this destination is not on the Demand tab",IF(AND($J156&lt;&gt;"",$J156&lt;0.9),"on-time below 90% — the buffer for this is safety stock",""))))))</f>
        <v/>
      </c>
    </row>
    <row r="157">
      <c r="A157" s="9" t="n"/>
      <c r="B157" s="9" t="n"/>
      <c r="C157" s="10" t="n"/>
      <c r="D157" s="11" t="n"/>
      <c r="E157" s="10" t="n"/>
      <c r="F157" s="12">
        <f>IF($A157="","",$D157*$E157)</f>
        <v/>
      </c>
      <c r="G157" s="9" t="n"/>
      <c r="H157" s="9" t="n"/>
      <c r="I157" s="11" t="n"/>
      <c r="J157" s="13" t="n"/>
      <c r="K157" s="10" t="n"/>
      <c r="L157" s="14">
        <f>IF($A157="","",IFERROR($F157/SUM($F$5:$F$204),0))</f>
        <v/>
      </c>
      <c r="M157" s="14">
        <f>IF($A157="","",IFERROR($D157/$I157,0))</f>
        <v/>
      </c>
      <c r="N157" s="15">
        <f>IF($A157="","",IF($C157&lt;=0,"⚠ lead time must be more than zero",IF($D157&lt;=0,"⚠ freight cost per unit is missing",IF($I157&lt;=0,"⚠ goods unit cost is missing — capital in transit cannot be valued",IF(COUNTIF(Demand!$A$5:$A$104,$H157)=0,"⚠ this destination is not on the Demand tab",IF(AND($J157&lt;&gt;"",$J157&lt;0.9),"on-time below 90% — the buffer for this is safety stock",""))))))</f>
        <v/>
      </c>
    </row>
    <row r="158">
      <c r="A158" s="9" t="n"/>
      <c r="B158" s="9" t="n"/>
      <c r="C158" s="10" t="n"/>
      <c r="D158" s="11" t="n"/>
      <c r="E158" s="10" t="n"/>
      <c r="F158" s="12">
        <f>IF($A158="","",$D158*$E158)</f>
        <v/>
      </c>
      <c r="G158" s="9" t="n"/>
      <c r="H158" s="9" t="n"/>
      <c r="I158" s="11" t="n"/>
      <c r="J158" s="13" t="n"/>
      <c r="K158" s="10" t="n"/>
      <c r="L158" s="14">
        <f>IF($A158="","",IFERROR($F158/SUM($F$5:$F$204),0))</f>
        <v/>
      </c>
      <c r="M158" s="14">
        <f>IF($A158="","",IFERROR($D158/$I158,0))</f>
        <v/>
      </c>
      <c r="N158" s="15">
        <f>IF($A158="","",IF($C158&lt;=0,"⚠ lead time must be more than zero",IF($D158&lt;=0,"⚠ freight cost per unit is missing",IF($I158&lt;=0,"⚠ goods unit cost is missing — capital in transit cannot be valued",IF(COUNTIF(Demand!$A$5:$A$104,$H158)=0,"⚠ this destination is not on the Demand tab",IF(AND($J158&lt;&gt;"",$J158&lt;0.9),"on-time below 90% — the buffer for this is safety stock",""))))))</f>
        <v/>
      </c>
    </row>
    <row r="159">
      <c r="A159" s="9" t="n"/>
      <c r="B159" s="9" t="n"/>
      <c r="C159" s="10" t="n"/>
      <c r="D159" s="11" t="n"/>
      <c r="E159" s="10" t="n"/>
      <c r="F159" s="12">
        <f>IF($A159="","",$D159*$E159)</f>
        <v/>
      </c>
      <c r="G159" s="9" t="n"/>
      <c r="H159" s="9" t="n"/>
      <c r="I159" s="11" t="n"/>
      <c r="J159" s="13" t="n"/>
      <c r="K159" s="10" t="n"/>
      <c r="L159" s="14">
        <f>IF($A159="","",IFERROR($F159/SUM($F$5:$F$204),0))</f>
        <v/>
      </c>
      <c r="M159" s="14">
        <f>IF($A159="","",IFERROR($D159/$I159,0))</f>
        <v/>
      </c>
      <c r="N159" s="15">
        <f>IF($A159="","",IF($C159&lt;=0,"⚠ lead time must be more than zero",IF($D159&lt;=0,"⚠ freight cost per unit is missing",IF($I159&lt;=0,"⚠ goods unit cost is missing — capital in transit cannot be valued",IF(COUNTIF(Demand!$A$5:$A$104,$H159)=0,"⚠ this destination is not on the Demand tab",IF(AND($J159&lt;&gt;"",$J159&lt;0.9),"on-time below 90% — the buffer for this is safety stock",""))))))</f>
        <v/>
      </c>
    </row>
    <row r="160">
      <c r="A160" s="9" t="n"/>
      <c r="B160" s="9" t="n"/>
      <c r="C160" s="10" t="n"/>
      <c r="D160" s="11" t="n"/>
      <c r="E160" s="10" t="n"/>
      <c r="F160" s="12">
        <f>IF($A160="","",$D160*$E160)</f>
        <v/>
      </c>
      <c r="G160" s="9" t="n"/>
      <c r="H160" s="9" t="n"/>
      <c r="I160" s="11" t="n"/>
      <c r="J160" s="13" t="n"/>
      <c r="K160" s="10" t="n"/>
      <c r="L160" s="14">
        <f>IF($A160="","",IFERROR($F160/SUM($F$5:$F$204),0))</f>
        <v/>
      </c>
      <c r="M160" s="14">
        <f>IF($A160="","",IFERROR($D160/$I160,0))</f>
        <v/>
      </c>
      <c r="N160" s="15">
        <f>IF($A160="","",IF($C160&lt;=0,"⚠ lead time must be more than zero",IF($D160&lt;=0,"⚠ freight cost per unit is missing",IF($I160&lt;=0,"⚠ goods unit cost is missing — capital in transit cannot be valued",IF(COUNTIF(Demand!$A$5:$A$104,$H160)=0,"⚠ this destination is not on the Demand tab",IF(AND($J160&lt;&gt;"",$J160&lt;0.9),"on-time below 90% — the buffer for this is safety stock",""))))))</f>
        <v/>
      </c>
    </row>
    <row r="161">
      <c r="A161" s="9" t="n"/>
      <c r="B161" s="9" t="n"/>
      <c r="C161" s="10" t="n"/>
      <c r="D161" s="11" t="n"/>
      <c r="E161" s="10" t="n"/>
      <c r="F161" s="12">
        <f>IF($A161="","",$D161*$E161)</f>
        <v/>
      </c>
      <c r="G161" s="9" t="n"/>
      <c r="H161" s="9" t="n"/>
      <c r="I161" s="11" t="n"/>
      <c r="J161" s="13" t="n"/>
      <c r="K161" s="10" t="n"/>
      <c r="L161" s="14">
        <f>IF($A161="","",IFERROR($F161/SUM($F$5:$F$204),0))</f>
        <v/>
      </c>
      <c r="M161" s="14">
        <f>IF($A161="","",IFERROR($D161/$I161,0))</f>
        <v/>
      </c>
      <c r="N161" s="15">
        <f>IF($A161="","",IF($C161&lt;=0,"⚠ lead time must be more than zero",IF($D161&lt;=0,"⚠ freight cost per unit is missing",IF($I161&lt;=0,"⚠ goods unit cost is missing — capital in transit cannot be valued",IF(COUNTIF(Demand!$A$5:$A$104,$H161)=0,"⚠ this destination is not on the Demand tab",IF(AND($J161&lt;&gt;"",$J161&lt;0.9),"on-time below 90% — the buffer for this is safety stock",""))))))</f>
        <v/>
      </c>
    </row>
    <row r="162">
      <c r="A162" s="9" t="n"/>
      <c r="B162" s="9" t="n"/>
      <c r="C162" s="10" t="n"/>
      <c r="D162" s="11" t="n"/>
      <c r="E162" s="10" t="n"/>
      <c r="F162" s="12">
        <f>IF($A162="","",$D162*$E162)</f>
        <v/>
      </c>
      <c r="G162" s="9" t="n"/>
      <c r="H162" s="9" t="n"/>
      <c r="I162" s="11" t="n"/>
      <c r="J162" s="13" t="n"/>
      <c r="K162" s="10" t="n"/>
      <c r="L162" s="14">
        <f>IF($A162="","",IFERROR($F162/SUM($F$5:$F$204),0))</f>
        <v/>
      </c>
      <c r="M162" s="14">
        <f>IF($A162="","",IFERROR($D162/$I162,0))</f>
        <v/>
      </c>
      <c r="N162" s="15">
        <f>IF($A162="","",IF($C162&lt;=0,"⚠ lead time must be more than zero",IF($D162&lt;=0,"⚠ freight cost per unit is missing",IF($I162&lt;=0,"⚠ goods unit cost is missing — capital in transit cannot be valued",IF(COUNTIF(Demand!$A$5:$A$104,$H162)=0,"⚠ this destination is not on the Demand tab",IF(AND($J162&lt;&gt;"",$J162&lt;0.9),"on-time below 90% — the buffer for this is safety stock",""))))))</f>
        <v/>
      </c>
    </row>
    <row r="163">
      <c r="A163" s="9" t="n"/>
      <c r="B163" s="9" t="n"/>
      <c r="C163" s="10" t="n"/>
      <c r="D163" s="11" t="n"/>
      <c r="E163" s="10" t="n"/>
      <c r="F163" s="12">
        <f>IF($A163="","",$D163*$E163)</f>
        <v/>
      </c>
      <c r="G163" s="9" t="n"/>
      <c r="H163" s="9" t="n"/>
      <c r="I163" s="11" t="n"/>
      <c r="J163" s="13" t="n"/>
      <c r="K163" s="10" t="n"/>
      <c r="L163" s="14">
        <f>IF($A163="","",IFERROR($F163/SUM($F$5:$F$204),0))</f>
        <v/>
      </c>
      <c r="M163" s="14">
        <f>IF($A163="","",IFERROR($D163/$I163,0))</f>
        <v/>
      </c>
      <c r="N163" s="15">
        <f>IF($A163="","",IF($C163&lt;=0,"⚠ lead time must be more than zero",IF($D163&lt;=0,"⚠ freight cost per unit is missing",IF($I163&lt;=0,"⚠ goods unit cost is missing — capital in transit cannot be valued",IF(COUNTIF(Demand!$A$5:$A$104,$H163)=0,"⚠ this destination is not on the Demand tab",IF(AND($J163&lt;&gt;"",$J163&lt;0.9),"on-time below 90% — the buffer for this is safety stock",""))))))</f>
        <v/>
      </c>
    </row>
    <row r="164">
      <c r="A164" s="9" t="n"/>
      <c r="B164" s="9" t="n"/>
      <c r="C164" s="10" t="n"/>
      <c r="D164" s="11" t="n"/>
      <c r="E164" s="10" t="n"/>
      <c r="F164" s="12">
        <f>IF($A164="","",$D164*$E164)</f>
        <v/>
      </c>
      <c r="G164" s="9" t="n"/>
      <c r="H164" s="9" t="n"/>
      <c r="I164" s="11" t="n"/>
      <c r="J164" s="13" t="n"/>
      <c r="K164" s="10" t="n"/>
      <c r="L164" s="14">
        <f>IF($A164="","",IFERROR($F164/SUM($F$5:$F$204),0))</f>
        <v/>
      </c>
      <c r="M164" s="14">
        <f>IF($A164="","",IFERROR($D164/$I164,0))</f>
        <v/>
      </c>
      <c r="N164" s="15">
        <f>IF($A164="","",IF($C164&lt;=0,"⚠ lead time must be more than zero",IF($D164&lt;=0,"⚠ freight cost per unit is missing",IF($I164&lt;=0,"⚠ goods unit cost is missing — capital in transit cannot be valued",IF(COUNTIF(Demand!$A$5:$A$104,$H164)=0,"⚠ this destination is not on the Demand tab",IF(AND($J164&lt;&gt;"",$J164&lt;0.9),"on-time below 90% — the buffer for this is safety stock",""))))))</f>
        <v/>
      </c>
    </row>
    <row r="165">
      <c r="A165" s="9" t="n"/>
      <c r="B165" s="9" t="n"/>
      <c r="C165" s="10" t="n"/>
      <c r="D165" s="11" t="n"/>
      <c r="E165" s="10" t="n"/>
      <c r="F165" s="12">
        <f>IF($A165="","",$D165*$E165)</f>
        <v/>
      </c>
      <c r="G165" s="9" t="n"/>
      <c r="H165" s="9" t="n"/>
      <c r="I165" s="11" t="n"/>
      <c r="J165" s="13" t="n"/>
      <c r="K165" s="10" t="n"/>
      <c r="L165" s="14">
        <f>IF($A165="","",IFERROR($F165/SUM($F$5:$F$204),0))</f>
        <v/>
      </c>
      <c r="M165" s="14">
        <f>IF($A165="","",IFERROR($D165/$I165,0))</f>
        <v/>
      </c>
      <c r="N165" s="15">
        <f>IF($A165="","",IF($C165&lt;=0,"⚠ lead time must be more than zero",IF($D165&lt;=0,"⚠ freight cost per unit is missing",IF($I165&lt;=0,"⚠ goods unit cost is missing — capital in transit cannot be valued",IF(COUNTIF(Demand!$A$5:$A$104,$H165)=0,"⚠ this destination is not on the Demand tab",IF(AND($J165&lt;&gt;"",$J165&lt;0.9),"on-time below 90% — the buffer for this is safety stock",""))))))</f>
        <v/>
      </c>
    </row>
    <row r="166">
      <c r="A166" s="9" t="n"/>
      <c r="B166" s="9" t="n"/>
      <c r="C166" s="10" t="n"/>
      <c r="D166" s="11" t="n"/>
      <c r="E166" s="10" t="n"/>
      <c r="F166" s="12">
        <f>IF($A166="","",$D166*$E166)</f>
        <v/>
      </c>
      <c r="G166" s="9" t="n"/>
      <c r="H166" s="9" t="n"/>
      <c r="I166" s="11" t="n"/>
      <c r="J166" s="13" t="n"/>
      <c r="K166" s="10" t="n"/>
      <c r="L166" s="14">
        <f>IF($A166="","",IFERROR($F166/SUM($F$5:$F$204),0))</f>
        <v/>
      </c>
      <c r="M166" s="14">
        <f>IF($A166="","",IFERROR($D166/$I166,0))</f>
        <v/>
      </c>
      <c r="N166" s="15">
        <f>IF($A166="","",IF($C166&lt;=0,"⚠ lead time must be more than zero",IF($D166&lt;=0,"⚠ freight cost per unit is missing",IF($I166&lt;=0,"⚠ goods unit cost is missing — capital in transit cannot be valued",IF(COUNTIF(Demand!$A$5:$A$104,$H166)=0,"⚠ this destination is not on the Demand tab",IF(AND($J166&lt;&gt;"",$J166&lt;0.9),"on-time below 90% — the buffer for this is safety stock",""))))))</f>
        <v/>
      </c>
    </row>
    <row r="167">
      <c r="A167" s="9" t="n"/>
      <c r="B167" s="9" t="n"/>
      <c r="C167" s="10" t="n"/>
      <c r="D167" s="11" t="n"/>
      <c r="E167" s="10" t="n"/>
      <c r="F167" s="12">
        <f>IF($A167="","",$D167*$E167)</f>
        <v/>
      </c>
      <c r="G167" s="9" t="n"/>
      <c r="H167" s="9" t="n"/>
      <c r="I167" s="11" t="n"/>
      <c r="J167" s="13" t="n"/>
      <c r="K167" s="10" t="n"/>
      <c r="L167" s="14">
        <f>IF($A167="","",IFERROR($F167/SUM($F$5:$F$204),0))</f>
        <v/>
      </c>
      <c r="M167" s="14">
        <f>IF($A167="","",IFERROR($D167/$I167,0))</f>
        <v/>
      </c>
      <c r="N167" s="15">
        <f>IF($A167="","",IF($C167&lt;=0,"⚠ lead time must be more than zero",IF($D167&lt;=0,"⚠ freight cost per unit is missing",IF($I167&lt;=0,"⚠ goods unit cost is missing — capital in transit cannot be valued",IF(COUNTIF(Demand!$A$5:$A$104,$H167)=0,"⚠ this destination is not on the Demand tab",IF(AND($J167&lt;&gt;"",$J167&lt;0.9),"on-time below 90% — the buffer for this is safety stock",""))))))</f>
        <v/>
      </c>
    </row>
    <row r="168">
      <c r="A168" s="9" t="n"/>
      <c r="B168" s="9" t="n"/>
      <c r="C168" s="10" t="n"/>
      <c r="D168" s="11" t="n"/>
      <c r="E168" s="10" t="n"/>
      <c r="F168" s="12">
        <f>IF($A168="","",$D168*$E168)</f>
        <v/>
      </c>
      <c r="G168" s="9" t="n"/>
      <c r="H168" s="9" t="n"/>
      <c r="I168" s="11" t="n"/>
      <c r="J168" s="13" t="n"/>
      <c r="K168" s="10" t="n"/>
      <c r="L168" s="14">
        <f>IF($A168="","",IFERROR($F168/SUM($F$5:$F$204),0))</f>
        <v/>
      </c>
      <c r="M168" s="14">
        <f>IF($A168="","",IFERROR($D168/$I168,0))</f>
        <v/>
      </c>
      <c r="N168" s="15">
        <f>IF($A168="","",IF($C168&lt;=0,"⚠ lead time must be more than zero",IF($D168&lt;=0,"⚠ freight cost per unit is missing",IF($I168&lt;=0,"⚠ goods unit cost is missing — capital in transit cannot be valued",IF(COUNTIF(Demand!$A$5:$A$104,$H168)=0,"⚠ this destination is not on the Demand tab",IF(AND($J168&lt;&gt;"",$J168&lt;0.9),"on-time below 90% — the buffer for this is safety stock",""))))))</f>
        <v/>
      </c>
    </row>
    <row r="169">
      <c r="A169" s="9" t="n"/>
      <c r="B169" s="9" t="n"/>
      <c r="C169" s="10" t="n"/>
      <c r="D169" s="11" t="n"/>
      <c r="E169" s="10" t="n"/>
      <c r="F169" s="12">
        <f>IF($A169="","",$D169*$E169)</f>
        <v/>
      </c>
      <c r="G169" s="9" t="n"/>
      <c r="H169" s="9" t="n"/>
      <c r="I169" s="11" t="n"/>
      <c r="J169" s="13" t="n"/>
      <c r="K169" s="10" t="n"/>
      <c r="L169" s="14">
        <f>IF($A169="","",IFERROR($F169/SUM($F$5:$F$204),0))</f>
        <v/>
      </c>
      <c r="M169" s="14">
        <f>IF($A169="","",IFERROR($D169/$I169,0))</f>
        <v/>
      </c>
      <c r="N169" s="15">
        <f>IF($A169="","",IF($C169&lt;=0,"⚠ lead time must be more than zero",IF($D169&lt;=0,"⚠ freight cost per unit is missing",IF($I169&lt;=0,"⚠ goods unit cost is missing — capital in transit cannot be valued",IF(COUNTIF(Demand!$A$5:$A$104,$H169)=0,"⚠ this destination is not on the Demand tab",IF(AND($J169&lt;&gt;"",$J169&lt;0.9),"on-time below 90% — the buffer for this is safety stock",""))))))</f>
        <v/>
      </c>
    </row>
    <row r="170">
      <c r="A170" s="9" t="n"/>
      <c r="B170" s="9" t="n"/>
      <c r="C170" s="10" t="n"/>
      <c r="D170" s="11" t="n"/>
      <c r="E170" s="10" t="n"/>
      <c r="F170" s="12">
        <f>IF($A170="","",$D170*$E170)</f>
        <v/>
      </c>
      <c r="G170" s="9" t="n"/>
      <c r="H170" s="9" t="n"/>
      <c r="I170" s="11" t="n"/>
      <c r="J170" s="13" t="n"/>
      <c r="K170" s="10" t="n"/>
      <c r="L170" s="14">
        <f>IF($A170="","",IFERROR($F170/SUM($F$5:$F$204),0))</f>
        <v/>
      </c>
      <c r="M170" s="14">
        <f>IF($A170="","",IFERROR($D170/$I170,0))</f>
        <v/>
      </c>
      <c r="N170" s="15">
        <f>IF($A170="","",IF($C170&lt;=0,"⚠ lead time must be more than zero",IF($D170&lt;=0,"⚠ freight cost per unit is missing",IF($I170&lt;=0,"⚠ goods unit cost is missing — capital in transit cannot be valued",IF(COUNTIF(Demand!$A$5:$A$104,$H170)=0,"⚠ this destination is not on the Demand tab",IF(AND($J170&lt;&gt;"",$J170&lt;0.9),"on-time below 90% — the buffer for this is safety stock",""))))))</f>
        <v/>
      </c>
    </row>
    <row r="171">
      <c r="A171" s="9" t="n"/>
      <c r="B171" s="9" t="n"/>
      <c r="C171" s="10" t="n"/>
      <c r="D171" s="11" t="n"/>
      <c r="E171" s="10" t="n"/>
      <c r="F171" s="12">
        <f>IF($A171="","",$D171*$E171)</f>
        <v/>
      </c>
      <c r="G171" s="9" t="n"/>
      <c r="H171" s="9" t="n"/>
      <c r="I171" s="11" t="n"/>
      <c r="J171" s="13" t="n"/>
      <c r="K171" s="10" t="n"/>
      <c r="L171" s="14">
        <f>IF($A171="","",IFERROR($F171/SUM($F$5:$F$204),0))</f>
        <v/>
      </c>
      <c r="M171" s="14">
        <f>IF($A171="","",IFERROR($D171/$I171,0))</f>
        <v/>
      </c>
      <c r="N171" s="15">
        <f>IF($A171="","",IF($C171&lt;=0,"⚠ lead time must be more than zero",IF($D171&lt;=0,"⚠ freight cost per unit is missing",IF($I171&lt;=0,"⚠ goods unit cost is missing — capital in transit cannot be valued",IF(COUNTIF(Demand!$A$5:$A$104,$H171)=0,"⚠ this destination is not on the Demand tab",IF(AND($J171&lt;&gt;"",$J171&lt;0.9),"on-time below 90% — the buffer for this is safety stock",""))))))</f>
        <v/>
      </c>
    </row>
    <row r="172">
      <c r="A172" s="9" t="n"/>
      <c r="B172" s="9" t="n"/>
      <c r="C172" s="10" t="n"/>
      <c r="D172" s="11" t="n"/>
      <c r="E172" s="10" t="n"/>
      <c r="F172" s="12">
        <f>IF($A172="","",$D172*$E172)</f>
        <v/>
      </c>
      <c r="G172" s="9" t="n"/>
      <c r="H172" s="9" t="n"/>
      <c r="I172" s="11" t="n"/>
      <c r="J172" s="13" t="n"/>
      <c r="K172" s="10" t="n"/>
      <c r="L172" s="14">
        <f>IF($A172="","",IFERROR($F172/SUM($F$5:$F$204),0))</f>
        <v/>
      </c>
      <c r="M172" s="14">
        <f>IF($A172="","",IFERROR($D172/$I172,0))</f>
        <v/>
      </c>
      <c r="N172" s="15">
        <f>IF($A172="","",IF($C172&lt;=0,"⚠ lead time must be more than zero",IF($D172&lt;=0,"⚠ freight cost per unit is missing",IF($I172&lt;=0,"⚠ goods unit cost is missing — capital in transit cannot be valued",IF(COUNTIF(Demand!$A$5:$A$104,$H172)=0,"⚠ this destination is not on the Demand tab",IF(AND($J172&lt;&gt;"",$J172&lt;0.9),"on-time below 90% — the buffer for this is safety stock",""))))))</f>
        <v/>
      </c>
    </row>
    <row r="173">
      <c r="A173" s="9" t="n"/>
      <c r="B173" s="9" t="n"/>
      <c r="C173" s="10" t="n"/>
      <c r="D173" s="11" t="n"/>
      <c r="E173" s="10" t="n"/>
      <c r="F173" s="12">
        <f>IF($A173="","",$D173*$E173)</f>
        <v/>
      </c>
      <c r="G173" s="9" t="n"/>
      <c r="H173" s="9" t="n"/>
      <c r="I173" s="11" t="n"/>
      <c r="J173" s="13" t="n"/>
      <c r="K173" s="10" t="n"/>
      <c r="L173" s="14">
        <f>IF($A173="","",IFERROR($F173/SUM($F$5:$F$204),0))</f>
        <v/>
      </c>
      <c r="M173" s="14">
        <f>IF($A173="","",IFERROR($D173/$I173,0))</f>
        <v/>
      </c>
      <c r="N173" s="15">
        <f>IF($A173="","",IF($C173&lt;=0,"⚠ lead time must be more than zero",IF($D173&lt;=0,"⚠ freight cost per unit is missing",IF($I173&lt;=0,"⚠ goods unit cost is missing — capital in transit cannot be valued",IF(COUNTIF(Demand!$A$5:$A$104,$H173)=0,"⚠ this destination is not on the Demand tab",IF(AND($J173&lt;&gt;"",$J173&lt;0.9),"on-time below 90% — the buffer for this is safety stock",""))))))</f>
        <v/>
      </c>
    </row>
    <row r="174">
      <c r="A174" s="9" t="n"/>
      <c r="B174" s="9" t="n"/>
      <c r="C174" s="10" t="n"/>
      <c r="D174" s="11" t="n"/>
      <c r="E174" s="10" t="n"/>
      <c r="F174" s="12">
        <f>IF($A174="","",$D174*$E174)</f>
        <v/>
      </c>
      <c r="G174" s="9" t="n"/>
      <c r="H174" s="9" t="n"/>
      <c r="I174" s="11" t="n"/>
      <c r="J174" s="13" t="n"/>
      <c r="K174" s="10" t="n"/>
      <c r="L174" s="14">
        <f>IF($A174="","",IFERROR($F174/SUM($F$5:$F$204),0))</f>
        <v/>
      </c>
      <c r="M174" s="14">
        <f>IF($A174="","",IFERROR($D174/$I174,0))</f>
        <v/>
      </c>
      <c r="N174" s="15">
        <f>IF($A174="","",IF($C174&lt;=0,"⚠ lead time must be more than zero",IF($D174&lt;=0,"⚠ freight cost per unit is missing",IF($I174&lt;=0,"⚠ goods unit cost is missing — capital in transit cannot be valued",IF(COUNTIF(Demand!$A$5:$A$104,$H174)=0,"⚠ this destination is not on the Demand tab",IF(AND($J174&lt;&gt;"",$J174&lt;0.9),"on-time below 90% — the buffer for this is safety stock",""))))))</f>
        <v/>
      </c>
    </row>
    <row r="175">
      <c r="A175" s="9" t="n"/>
      <c r="B175" s="9" t="n"/>
      <c r="C175" s="10" t="n"/>
      <c r="D175" s="11" t="n"/>
      <c r="E175" s="10" t="n"/>
      <c r="F175" s="12">
        <f>IF($A175="","",$D175*$E175)</f>
        <v/>
      </c>
      <c r="G175" s="9" t="n"/>
      <c r="H175" s="9" t="n"/>
      <c r="I175" s="11" t="n"/>
      <c r="J175" s="13" t="n"/>
      <c r="K175" s="10" t="n"/>
      <c r="L175" s="14">
        <f>IF($A175="","",IFERROR($F175/SUM($F$5:$F$204),0))</f>
        <v/>
      </c>
      <c r="M175" s="14">
        <f>IF($A175="","",IFERROR($D175/$I175,0))</f>
        <v/>
      </c>
      <c r="N175" s="15">
        <f>IF($A175="","",IF($C175&lt;=0,"⚠ lead time must be more than zero",IF($D175&lt;=0,"⚠ freight cost per unit is missing",IF($I175&lt;=0,"⚠ goods unit cost is missing — capital in transit cannot be valued",IF(COUNTIF(Demand!$A$5:$A$104,$H175)=0,"⚠ this destination is not on the Demand tab",IF(AND($J175&lt;&gt;"",$J175&lt;0.9),"on-time below 90% — the buffer for this is safety stock",""))))))</f>
        <v/>
      </c>
    </row>
    <row r="176">
      <c r="A176" s="9" t="n"/>
      <c r="B176" s="9" t="n"/>
      <c r="C176" s="10" t="n"/>
      <c r="D176" s="11" t="n"/>
      <c r="E176" s="10" t="n"/>
      <c r="F176" s="12">
        <f>IF($A176="","",$D176*$E176)</f>
        <v/>
      </c>
      <c r="G176" s="9" t="n"/>
      <c r="H176" s="9" t="n"/>
      <c r="I176" s="11" t="n"/>
      <c r="J176" s="13" t="n"/>
      <c r="K176" s="10" t="n"/>
      <c r="L176" s="14">
        <f>IF($A176="","",IFERROR($F176/SUM($F$5:$F$204),0))</f>
        <v/>
      </c>
      <c r="M176" s="14">
        <f>IF($A176="","",IFERROR($D176/$I176,0))</f>
        <v/>
      </c>
      <c r="N176" s="15">
        <f>IF($A176="","",IF($C176&lt;=0,"⚠ lead time must be more than zero",IF($D176&lt;=0,"⚠ freight cost per unit is missing",IF($I176&lt;=0,"⚠ goods unit cost is missing — capital in transit cannot be valued",IF(COUNTIF(Demand!$A$5:$A$104,$H176)=0,"⚠ this destination is not on the Demand tab",IF(AND($J176&lt;&gt;"",$J176&lt;0.9),"on-time below 90% — the buffer for this is safety stock",""))))))</f>
        <v/>
      </c>
    </row>
    <row r="177">
      <c r="A177" s="9" t="n"/>
      <c r="B177" s="9" t="n"/>
      <c r="C177" s="10" t="n"/>
      <c r="D177" s="11" t="n"/>
      <c r="E177" s="10" t="n"/>
      <c r="F177" s="12">
        <f>IF($A177="","",$D177*$E177)</f>
        <v/>
      </c>
      <c r="G177" s="9" t="n"/>
      <c r="H177" s="9" t="n"/>
      <c r="I177" s="11" t="n"/>
      <c r="J177" s="13" t="n"/>
      <c r="K177" s="10" t="n"/>
      <c r="L177" s="14">
        <f>IF($A177="","",IFERROR($F177/SUM($F$5:$F$204),0))</f>
        <v/>
      </c>
      <c r="M177" s="14">
        <f>IF($A177="","",IFERROR($D177/$I177,0))</f>
        <v/>
      </c>
      <c r="N177" s="15">
        <f>IF($A177="","",IF($C177&lt;=0,"⚠ lead time must be more than zero",IF($D177&lt;=0,"⚠ freight cost per unit is missing",IF($I177&lt;=0,"⚠ goods unit cost is missing — capital in transit cannot be valued",IF(COUNTIF(Demand!$A$5:$A$104,$H177)=0,"⚠ this destination is not on the Demand tab",IF(AND($J177&lt;&gt;"",$J177&lt;0.9),"on-time below 90% — the buffer for this is safety stock",""))))))</f>
        <v/>
      </c>
    </row>
    <row r="178">
      <c r="A178" s="9" t="n"/>
      <c r="B178" s="9" t="n"/>
      <c r="C178" s="10" t="n"/>
      <c r="D178" s="11" t="n"/>
      <c r="E178" s="10" t="n"/>
      <c r="F178" s="12">
        <f>IF($A178="","",$D178*$E178)</f>
        <v/>
      </c>
      <c r="G178" s="9" t="n"/>
      <c r="H178" s="9" t="n"/>
      <c r="I178" s="11" t="n"/>
      <c r="J178" s="13" t="n"/>
      <c r="K178" s="10" t="n"/>
      <c r="L178" s="14">
        <f>IF($A178="","",IFERROR($F178/SUM($F$5:$F$204),0))</f>
        <v/>
      </c>
      <c r="M178" s="14">
        <f>IF($A178="","",IFERROR($D178/$I178,0))</f>
        <v/>
      </c>
      <c r="N178" s="15">
        <f>IF($A178="","",IF($C178&lt;=0,"⚠ lead time must be more than zero",IF($D178&lt;=0,"⚠ freight cost per unit is missing",IF($I178&lt;=0,"⚠ goods unit cost is missing — capital in transit cannot be valued",IF(COUNTIF(Demand!$A$5:$A$104,$H178)=0,"⚠ this destination is not on the Demand tab",IF(AND($J178&lt;&gt;"",$J178&lt;0.9),"on-time below 90% — the buffer for this is safety stock",""))))))</f>
        <v/>
      </c>
    </row>
    <row r="179">
      <c r="A179" s="9" t="n"/>
      <c r="B179" s="9" t="n"/>
      <c r="C179" s="10" t="n"/>
      <c r="D179" s="11" t="n"/>
      <c r="E179" s="10" t="n"/>
      <c r="F179" s="12">
        <f>IF($A179="","",$D179*$E179)</f>
        <v/>
      </c>
      <c r="G179" s="9" t="n"/>
      <c r="H179" s="9" t="n"/>
      <c r="I179" s="11" t="n"/>
      <c r="J179" s="13" t="n"/>
      <c r="K179" s="10" t="n"/>
      <c r="L179" s="14">
        <f>IF($A179="","",IFERROR($F179/SUM($F$5:$F$204),0))</f>
        <v/>
      </c>
      <c r="M179" s="14">
        <f>IF($A179="","",IFERROR($D179/$I179,0))</f>
        <v/>
      </c>
      <c r="N179" s="15">
        <f>IF($A179="","",IF($C179&lt;=0,"⚠ lead time must be more than zero",IF($D179&lt;=0,"⚠ freight cost per unit is missing",IF($I179&lt;=0,"⚠ goods unit cost is missing — capital in transit cannot be valued",IF(COUNTIF(Demand!$A$5:$A$104,$H179)=0,"⚠ this destination is not on the Demand tab",IF(AND($J179&lt;&gt;"",$J179&lt;0.9),"on-time below 90% — the buffer for this is safety stock",""))))))</f>
        <v/>
      </c>
    </row>
    <row r="180">
      <c r="A180" s="9" t="n"/>
      <c r="B180" s="9" t="n"/>
      <c r="C180" s="10" t="n"/>
      <c r="D180" s="11" t="n"/>
      <c r="E180" s="10" t="n"/>
      <c r="F180" s="12">
        <f>IF($A180="","",$D180*$E180)</f>
        <v/>
      </c>
      <c r="G180" s="9" t="n"/>
      <c r="H180" s="9" t="n"/>
      <c r="I180" s="11" t="n"/>
      <c r="J180" s="13" t="n"/>
      <c r="K180" s="10" t="n"/>
      <c r="L180" s="14">
        <f>IF($A180="","",IFERROR($F180/SUM($F$5:$F$204),0))</f>
        <v/>
      </c>
      <c r="M180" s="14">
        <f>IF($A180="","",IFERROR($D180/$I180,0))</f>
        <v/>
      </c>
      <c r="N180" s="15">
        <f>IF($A180="","",IF($C180&lt;=0,"⚠ lead time must be more than zero",IF($D180&lt;=0,"⚠ freight cost per unit is missing",IF($I180&lt;=0,"⚠ goods unit cost is missing — capital in transit cannot be valued",IF(COUNTIF(Demand!$A$5:$A$104,$H180)=0,"⚠ this destination is not on the Demand tab",IF(AND($J180&lt;&gt;"",$J180&lt;0.9),"on-time below 90% — the buffer for this is safety stock",""))))))</f>
        <v/>
      </c>
    </row>
    <row r="181">
      <c r="A181" s="9" t="n"/>
      <c r="B181" s="9" t="n"/>
      <c r="C181" s="10" t="n"/>
      <c r="D181" s="11" t="n"/>
      <c r="E181" s="10" t="n"/>
      <c r="F181" s="12">
        <f>IF($A181="","",$D181*$E181)</f>
        <v/>
      </c>
      <c r="G181" s="9" t="n"/>
      <c r="H181" s="9" t="n"/>
      <c r="I181" s="11" t="n"/>
      <c r="J181" s="13" t="n"/>
      <c r="K181" s="10" t="n"/>
      <c r="L181" s="14">
        <f>IF($A181="","",IFERROR($F181/SUM($F$5:$F$204),0))</f>
        <v/>
      </c>
      <c r="M181" s="14">
        <f>IF($A181="","",IFERROR($D181/$I181,0))</f>
        <v/>
      </c>
      <c r="N181" s="15">
        <f>IF($A181="","",IF($C181&lt;=0,"⚠ lead time must be more than zero",IF($D181&lt;=0,"⚠ freight cost per unit is missing",IF($I181&lt;=0,"⚠ goods unit cost is missing — capital in transit cannot be valued",IF(COUNTIF(Demand!$A$5:$A$104,$H181)=0,"⚠ this destination is not on the Demand tab",IF(AND($J181&lt;&gt;"",$J181&lt;0.9),"on-time below 90% — the buffer for this is safety stock",""))))))</f>
        <v/>
      </c>
    </row>
    <row r="182">
      <c r="A182" s="9" t="n"/>
      <c r="B182" s="9" t="n"/>
      <c r="C182" s="10" t="n"/>
      <c r="D182" s="11" t="n"/>
      <c r="E182" s="10" t="n"/>
      <c r="F182" s="12">
        <f>IF($A182="","",$D182*$E182)</f>
        <v/>
      </c>
      <c r="G182" s="9" t="n"/>
      <c r="H182" s="9" t="n"/>
      <c r="I182" s="11" t="n"/>
      <c r="J182" s="13" t="n"/>
      <c r="K182" s="10" t="n"/>
      <c r="L182" s="14">
        <f>IF($A182="","",IFERROR($F182/SUM($F$5:$F$204),0))</f>
        <v/>
      </c>
      <c r="M182" s="14">
        <f>IF($A182="","",IFERROR($D182/$I182,0))</f>
        <v/>
      </c>
      <c r="N182" s="15">
        <f>IF($A182="","",IF($C182&lt;=0,"⚠ lead time must be more than zero",IF($D182&lt;=0,"⚠ freight cost per unit is missing",IF($I182&lt;=0,"⚠ goods unit cost is missing — capital in transit cannot be valued",IF(COUNTIF(Demand!$A$5:$A$104,$H182)=0,"⚠ this destination is not on the Demand tab",IF(AND($J182&lt;&gt;"",$J182&lt;0.9),"on-time below 90% — the buffer for this is safety stock",""))))))</f>
        <v/>
      </c>
    </row>
    <row r="183">
      <c r="A183" s="9" t="n"/>
      <c r="B183" s="9" t="n"/>
      <c r="C183" s="10" t="n"/>
      <c r="D183" s="11" t="n"/>
      <c r="E183" s="10" t="n"/>
      <c r="F183" s="12">
        <f>IF($A183="","",$D183*$E183)</f>
        <v/>
      </c>
      <c r="G183" s="9" t="n"/>
      <c r="H183" s="9" t="n"/>
      <c r="I183" s="11" t="n"/>
      <c r="J183" s="13" t="n"/>
      <c r="K183" s="10" t="n"/>
      <c r="L183" s="14">
        <f>IF($A183="","",IFERROR($F183/SUM($F$5:$F$204),0))</f>
        <v/>
      </c>
      <c r="M183" s="14">
        <f>IF($A183="","",IFERROR($D183/$I183,0))</f>
        <v/>
      </c>
      <c r="N183" s="15">
        <f>IF($A183="","",IF($C183&lt;=0,"⚠ lead time must be more than zero",IF($D183&lt;=0,"⚠ freight cost per unit is missing",IF($I183&lt;=0,"⚠ goods unit cost is missing — capital in transit cannot be valued",IF(COUNTIF(Demand!$A$5:$A$104,$H183)=0,"⚠ this destination is not on the Demand tab",IF(AND($J183&lt;&gt;"",$J183&lt;0.9),"on-time below 90% — the buffer for this is safety stock",""))))))</f>
        <v/>
      </c>
    </row>
    <row r="184">
      <c r="A184" s="9" t="n"/>
      <c r="B184" s="9" t="n"/>
      <c r="C184" s="10" t="n"/>
      <c r="D184" s="11" t="n"/>
      <c r="E184" s="10" t="n"/>
      <c r="F184" s="12">
        <f>IF($A184="","",$D184*$E184)</f>
        <v/>
      </c>
      <c r="G184" s="9" t="n"/>
      <c r="H184" s="9" t="n"/>
      <c r="I184" s="11" t="n"/>
      <c r="J184" s="13" t="n"/>
      <c r="K184" s="10" t="n"/>
      <c r="L184" s="14">
        <f>IF($A184="","",IFERROR($F184/SUM($F$5:$F$204),0))</f>
        <v/>
      </c>
      <c r="M184" s="14">
        <f>IF($A184="","",IFERROR($D184/$I184,0))</f>
        <v/>
      </c>
      <c r="N184" s="15">
        <f>IF($A184="","",IF($C184&lt;=0,"⚠ lead time must be more than zero",IF($D184&lt;=0,"⚠ freight cost per unit is missing",IF($I184&lt;=0,"⚠ goods unit cost is missing — capital in transit cannot be valued",IF(COUNTIF(Demand!$A$5:$A$104,$H184)=0,"⚠ this destination is not on the Demand tab",IF(AND($J184&lt;&gt;"",$J184&lt;0.9),"on-time below 90% — the buffer for this is safety stock",""))))))</f>
        <v/>
      </c>
    </row>
    <row r="185">
      <c r="A185" s="9" t="n"/>
      <c r="B185" s="9" t="n"/>
      <c r="C185" s="10" t="n"/>
      <c r="D185" s="11" t="n"/>
      <c r="E185" s="10" t="n"/>
      <c r="F185" s="12">
        <f>IF($A185="","",$D185*$E185)</f>
        <v/>
      </c>
      <c r="G185" s="9" t="n"/>
      <c r="H185" s="9" t="n"/>
      <c r="I185" s="11" t="n"/>
      <c r="J185" s="13" t="n"/>
      <c r="K185" s="10" t="n"/>
      <c r="L185" s="14">
        <f>IF($A185="","",IFERROR($F185/SUM($F$5:$F$204),0))</f>
        <v/>
      </c>
      <c r="M185" s="14">
        <f>IF($A185="","",IFERROR($D185/$I185,0))</f>
        <v/>
      </c>
      <c r="N185" s="15">
        <f>IF($A185="","",IF($C185&lt;=0,"⚠ lead time must be more than zero",IF($D185&lt;=0,"⚠ freight cost per unit is missing",IF($I185&lt;=0,"⚠ goods unit cost is missing — capital in transit cannot be valued",IF(COUNTIF(Demand!$A$5:$A$104,$H185)=0,"⚠ this destination is not on the Demand tab",IF(AND($J185&lt;&gt;"",$J185&lt;0.9),"on-time below 90% — the buffer for this is safety stock",""))))))</f>
        <v/>
      </c>
    </row>
    <row r="186">
      <c r="A186" s="9" t="n"/>
      <c r="B186" s="9" t="n"/>
      <c r="C186" s="10" t="n"/>
      <c r="D186" s="11" t="n"/>
      <c r="E186" s="10" t="n"/>
      <c r="F186" s="12">
        <f>IF($A186="","",$D186*$E186)</f>
        <v/>
      </c>
      <c r="G186" s="9" t="n"/>
      <c r="H186" s="9" t="n"/>
      <c r="I186" s="11" t="n"/>
      <c r="J186" s="13" t="n"/>
      <c r="K186" s="10" t="n"/>
      <c r="L186" s="14">
        <f>IF($A186="","",IFERROR($F186/SUM($F$5:$F$204),0))</f>
        <v/>
      </c>
      <c r="M186" s="14">
        <f>IF($A186="","",IFERROR($D186/$I186,0))</f>
        <v/>
      </c>
      <c r="N186" s="15">
        <f>IF($A186="","",IF($C186&lt;=0,"⚠ lead time must be more than zero",IF($D186&lt;=0,"⚠ freight cost per unit is missing",IF($I186&lt;=0,"⚠ goods unit cost is missing — capital in transit cannot be valued",IF(COUNTIF(Demand!$A$5:$A$104,$H186)=0,"⚠ this destination is not on the Demand tab",IF(AND($J186&lt;&gt;"",$J186&lt;0.9),"on-time below 90% — the buffer for this is safety stock",""))))))</f>
        <v/>
      </c>
    </row>
    <row r="187">
      <c r="A187" s="9" t="n"/>
      <c r="B187" s="9" t="n"/>
      <c r="C187" s="10" t="n"/>
      <c r="D187" s="11" t="n"/>
      <c r="E187" s="10" t="n"/>
      <c r="F187" s="12">
        <f>IF($A187="","",$D187*$E187)</f>
        <v/>
      </c>
      <c r="G187" s="9" t="n"/>
      <c r="H187" s="9" t="n"/>
      <c r="I187" s="11" t="n"/>
      <c r="J187" s="13" t="n"/>
      <c r="K187" s="10" t="n"/>
      <c r="L187" s="14">
        <f>IF($A187="","",IFERROR($F187/SUM($F$5:$F$204),0))</f>
        <v/>
      </c>
      <c r="M187" s="14">
        <f>IF($A187="","",IFERROR($D187/$I187,0))</f>
        <v/>
      </c>
      <c r="N187" s="15">
        <f>IF($A187="","",IF($C187&lt;=0,"⚠ lead time must be more than zero",IF($D187&lt;=0,"⚠ freight cost per unit is missing",IF($I187&lt;=0,"⚠ goods unit cost is missing — capital in transit cannot be valued",IF(COUNTIF(Demand!$A$5:$A$104,$H187)=0,"⚠ this destination is not on the Demand tab",IF(AND($J187&lt;&gt;"",$J187&lt;0.9),"on-time below 90% — the buffer for this is safety stock",""))))))</f>
        <v/>
      </c>
    </row>
    <row r="188">
      <c r="A188" s="9" t="n"/>
      <c r="B188" s="9" t="n"/>
      <c r="C188" s="10" t="n"/>
      <c r="D188" s="11" t="n"/>
      <c r="E188" s="10" t="n"/>
      <c r="F188" s="12">
        <f>IF($A188="","",$D188*$E188)</f>
        <v/>
      </c>
      <c r="G188" s="9" t="n"/>
      <c r="H188" s="9" t="n"/>
      <c r="I188" s="11" t="n"/>
      <c r="J188" s="13" t="n"/>
      <c r="K188" s="10" t="n"/>
      <c r="L188" s="14">
        <f>IF($A188="","",IFERROR($F188/SUM($F$5:$F$204),0))</f>
        <v/>
      </c>
      <c r="M188" s="14">
        <f>IF($A188="","",IFERROR($D188/$I188,0))</f>
        <v/>
      </c>
      <c r="N188" s="15">
        <f>IF($A188="","",IF($C188&lt;=0,"⚠ lead time must be more than zero",IF($D188&lt;=0,"⚠ freight cost per unit is missing",IF($I188&lt;=0,"⚠ goods unit cost is missing — capital in transit cannot be valued",IF(COUNTIF(Demand!$A$5:$A$104,$H188)=0,"⚠ this destination is not on the Demand tab",IF(AND($J188&lt;&gt;"",$J188&lt;0.9),"on-time below 90% — the buffer for this is safety stock",""))))))</f>
        <v/>
      </c>
    </row>
    <row r="189">
      <c r="A189" s="9" t="n"/>
      <c r="B189" s="9" t="n"/>
      <c r="C189" s="10" t="n"/>
      <c r="D189" s="11" t="n"/>
      <c r="E189" s="10" t="n"/>
      <c r="F189" s="12">
        <f>IF($A189="","",$D189*$E189)</f>
        <v/>
      </c>
      <c r="G189" s="9" t="n"/>
      <c r="H189" s="9" t="n"/>
      <c r="I189" s="11" t="n"/>
      <c r="J189" s="13" t="n"/>
      <c r="K189" s="10" t="n"/>
      <c r="L189" s="14">
        <f>IF($A189="","",IFERROR($F189/SUM($F$5:$F$204),0))</f>
        <v/>
      </c>
      <c r="M189" s="14">
        <f>IF($A189="","",IFERROR($D189/$I189,0))</f>
        <v/>
      </c>
      <c r="N189" s="15">
        <f>IF($A189="","",IF($C189&lt;=0,"⚠ lead time must be more than zero",IF($D189&lt;=0,"⚠ freight cost per unit is missing",IF($I189&lt;=0,"⚠ goods unit cost is missing — capital in transit cannot be valued",IF(COUNTIF(Demand!$A$5:$A$104,$H189)=0,"⚠ this destination is not on the Demand tab",IF(AND($J189&lt;&gt;"",$J189&lt;0.9),"on-time below 90% — the buffer for this is safety stock",""))))))</f>
        <v/>
      </c>
    </row>
    <row r="190">
      <c r="A190" s="9" t="n"/>
      <c r="B190" s="9" t="n"/>
      <c r="C190" s="10" t="n"/>
      <c r="D190" s="11" t="n"/>
      <c r="E190" s="10" t="n"/>
      <c r="F190" s="12">
        <f>IF($A190="","",$D190*$E190)</f>
        <v/>
      </c>
      <c r="G190" s="9" t="n"/>
      <c r="H190" s="9" t="n"/>
      <c r="I190" s="11" t="n"/>
      <c r="J190" s="13" t="n"/>
      <c r="K190" s="10" t="n"/>
      <c r="L190" s="14">
        <f>IF($A190="","",IFERROR($F190/SUM($F$5:$F$204),0))</f>
        <v/>
      </c>
      <c r="M190" s="14">
        <f>IF($A190="","",IFERROR($D190/$I190,0))</f>
        <v/>
      </c>
      <c r="N190" s="15">
        <f>IF($A190="","",IF($C190&lt;=0,"⚠ lead time must be more than zero",IF($D190&lt;=0,"⚠ freight cost per unit is missing",IF($I190&lt;=0,"⚠ goods unit cost is missing — capital in transit cannot be valued",IF(COUNTIF(Demand!$A$5:$A$104,$H190)=0,"⚠ this destination is not on the Demand tab",IF(AND($J190&lt;&gt;"",$J190&lt;0.9),"on-time below 90% — the buffer for this is safety stock",""))))))</f>
        <v/>
      </c>
    </row>
    <row r="191">
      <c r="A191" s="9" t="n"/>
      <c r="B191" s="9" t="n"/>
      <c r="C191" s="10" t="n"/>
      <c r="D191" s="11" t="n"/>
      <c r="E191" s="10" t="n"/>
      <c r="F191" s="12">
        <f>IF($A191="","",$D191*$E191)</f>
        <v/>
      </c>
      <c r="G191" s="9" t="n"/>
      <c r="H191" s="9" t="n"/>
      <c r="I191" s="11" t="n"/>
      <c r="J191" s="13" t="n"/>
      <c r="K191" s="10" t="n"/>
      <c r="L191" s="14">
        <f>IF($A191="","",IFERROR($F191/SUM($F$5:$F$204),0))</f>
        <v/>
      </c>
      <c r="M191" s="14">
        <f>IF($A191="","",IFERROR($D191/$I191,0))</f>
        <v/>
      </c>
      <c r="N191" s="15">
        <f>IF($A191="","",IF($C191&lt;=0,"⚠ lead time must be more than zero",IF($D191&lt;=0,"⚠ freight cost per unit is missing",IF($I191&lt;=0,"⚠ goods unit cost is missing — capital in transit cannot be valued",IF(COUNTIF(Demand!$A$5:$A$104,$H191)=0,"⚠ this destination is not on the Demand tab",IF(AND($J191&lt;&gt;"",$J191&lt;0.9),"on-time below 90% — the buffer for this is safety stock",""))))))</f>
        <v/>
      </c>
    </row>
    <row r="192">
      <c r="A192" s="9" t="n"/>
      <c r="B192" s="9" t="n"/>
      <c r="C192" s="10" t="n"/>
      <c r="D192" s="11" t="n"/>
      <c r="E192" s="10" t="n"/>
      <c r="F192" s="12">
        <f>IF($A192="","",$D192*$E192)</f>
        <v/>
      </c>
      <c r="G192" s="9" t="n"/>
      <c r="H192" s="9" t="n"/>
      <c r="I192" s="11" t="n"/>
      <c r="J192" s="13" t="n"/>
      <c r="K192" s="10" t="n"/>
      <c r="L192" s="14">
        <f>IF($A192="","",IFERROR($F192/SUM($F$5:$F$204),0))</f>
        <v/>
      </c>
      <c r="M192" s="14">
        <f>IF($A192="","",IFERROR($D192/$I192,0))</f>
        <v/>
      </c>
      <c r="N192" s="15">
        <f>IF($A192="","",IF($C192&lt;=0,"⚠ lead time must be more than zero",IF($D192&lt;=0,"⚠ freight cost per unit is missing",IF($I192&lt;=0,"⚠ goods unit cost is missing — capital in transit cannot be valued",IF(COUNTIF(Demand!$A$5:$A$104,$H192)=0,"⚠ this destination is not on the Demand tab",IF(AND($J192&lt;&gt;"",$J192&lt;0.9),"on-time below 90% — the buffer for this is safety stock",""))))))</f>
        <v/>
      </c>
    </row>
    <row r="193">
      <c r="A193" s="9" t="n"/>
      <c r="B193" s="9" t="n"/>
      <c r="C193" s="10" t="n"/>
      <c r="D193" s="11" t="n"/>
      <c r="E193" s="10" t="n"/>
      <c r="F193" s="12">
        <f>IF($A193="","",$D193*$E193)</f>
        <v/>
      </c>
      <c r="G193" s="9" t="n"/>
      <c r="H193" s="9" t="n"/>
      <c r="I193" s="11" t="n"/>
      <c r="J193" s="13" t="n"/>
      <c r="K193" s="10" t="n"/>
      <c r="L193" s="14">
        <f>IF($A193="","",IFERROR($F193/SUM($F$5:$F$204),0))</f>
        <v/>
      </c>
      <c r="M193" s="14">
        <f>IF($A193="","",IFERROR($D193/$I193,0))</f>
        <v/>
      </c>
      <c r="N193" s="15">
        <f>IF($A193="","",IF($C193&lt;=0,"⚠ lead time must be more than zero",IF($D193&lt;=0,"⚠ freight cost per unit is missing",IF($I193&lt;=0,"⚠ goods unit cost is missing — capital in transit cannot be valued",IF(COUNTIF(Demand!$A$5:$A$104,$H193)=0,"⚠ this destination is not on the Demand tab",IF(AND($J193&lt;&gt;"",$J193&lt;0.9),"on-time below 90% — the buffer for this is safety stock",""))))))</f>
        <v/>
      </c>
    </row>
    <row r="194">
      <c r="A194" s="9" t="n"/>
      <c r="B194" s="9" t="n"/>
      <c r="C194" s="10" t="n"/>
      <c r="D194" s="11" t="n"/>
      <c r="E194" s="10" t="n"/>
      <c r="F194" s="12">
        <f>IF($A194="","",$D194*$E194)</f>
        <v/>
      </c>
      <c r="G194" s="9" t="n"/>
      <c r="H194" s="9" t="n"/>
      <c r="I194" s="11" t="n"/>
      <c r="J194" s="13" t="n"/>
      <c r="K194" s="10" t="n"/>
      <c r="L194" s="14">
        <f>IF($A194="","",IFERROR($F194/SUM($F$5:$F$204),0))</f>
        <v/>
      </c>
      <c r="M194" s="14">
        <f>IF($A194="","",IFERROR($D194/$I194,0))</f>
        <v/>
      </c>
      <c r="N194" s="15">
        <f>IF($A194="","",IF($C194&lt;=0,"⚠ lead time must be more than zero",IF($D194&lt;=0,"⚠ freight cost per unit is missing",IF($I194&lt;=0,"⚠ goods unit cost is missing — capital in transit cannot be valued",IF(COUNTIF(Demand!$A$5:$A$104,$H194)=0,"⚠ this destination is not on the Demand tab",IF(AND($J194&lt;&gt;"",$J194&lt;0.9),"on-time below 90% — the buffer for this is safety stock",""))))))</f>
        <v/>
      </c>
    </row>
    <row r="195">
      <c r="A195" s="9" t="n"/>
      <c r="B195" s="9" t="n"/>
      <c r="C195" s="10" t="n"/>
      <c r="D195" s="11" t="n"/>
      <c r="E195" s="10" t="n"/>
      <c r="F195" s="12">
        <f>IF($A195="","",$D195*$E195)</f>
        <v/>
      </c>
      <c r="G195" s="9" t="n"/>
      <c r="H195" s="9" t="n"/>
      <c r="I195" s="11" t="n"/>
      <c r="J195" s="13" t="n"/>
      <c r="K195" s="10" t="n"/>
      <c r="L195" s="14">
        <f>IF($A195="","",IFERROR($F195/SUM($F$5:$F$204),0))</f>
        <v/>
      </c>
      <c r="M195" s="14">
        <f>IF($A195="","",IFERROR($D195/$I195,0))</f>
        <v/>
      </c>
      <c r="N195" s="15">
        <f>IF($A195="","",IF($C195&lt;=0,"⚠ lead time must be more than zero",IF($D195&lt;=0,"⚠ freight cost per unit is missing",IF($I195&lt;=0,"⚠ goods unit cost is missing — capital in transit cannot be valued",IF(COUNTIF(Demand!$A$5:$A$104,$H195)=0,"⚠ this destination is not on the Demand tab",IF(AND($J195&lt;&gt;"",$J195&lt;0.9),"on-time below 90% — the buffer for this is safety stock",""))))))</f>
        <v/>
      </c>
    </row>
    <row r="196">
      <c r="A196" s="9" t="n"/>
      <c r="B196" s="9" t="n"/>
      <c r="C196" s="10" t="n"/>
      <c r="D196" s="11" t="n"/>
      <c r="E196" s="10" t="n"/>
      <c r="F196" s="12">
        <f>IF($A196="","",$D196*$E196)</f>
        <v/>
      </c>
      <c r="G196" s="9" t="n"/>
      <c r="H196" s="9" t="n"/>
      <c r="I196" s="11" t="n"/>
      <c r="J196" s="13" t="n"/>
      <c r="K196" s="10" t="n"/>
      <c r="L196" s="14">
        <f>IF($A196="","",IFERROR($F196/SUM($F$5:$F$204),0))</f>
        <v/>
      </c>
      <c r="M196" s="14">
        <f>IF($A196="","",IFERROR($D196/$I196,0))</f>
        <v/>
      </c>
      <c r="N196" s="15">
        <f>IF($A196="","",IF($C196&lt;=0,"⚠ lead time must be more than zero",IF($D196&lt;=0,"⚠ freight cost per unit is missing",IF($I196&lt;=0,"⚠ goods unit cost is missing — capital in transit cannot be valued",IF(COUNTIF(Demand!$A$5:$A$104,$H196)=0,"⚠ this destination is not on the Demand tab",IF(AND($J196&lt;&gt;"",$J196&lt;0.9),"on-time below 90% — the buffer for this is safety stock",""))))))</f>
        <v/>
      </c>
    </row>
    <row r="197">
      <c r="A197" s="9" t="n"/>
      <c r="B197" s="9" t="n"/>
      <c r="C197" s="10" t="n"/>
      <c r="D197" s="11" t="n"/>
      <c r="E197" s="10" t="n"/>
      <c r="F197" s="12">
        <f>IF($A197="","",$D197*$E197)</f>
        <v/>
      </c>
      <c r="G197" s="9" t="n"/>
      <c r="H197" s="9" t="n"/>
      <c r="I197" s="11" t="n"/>
      <c r="J197" s="13" t="n"/>
      <c r="K197" s="10" t="n"/>
      <c r="L197" s="14">
        <f>IF($A197="","",IFERROR($F197/SUM($F$5:$F$204),0))</f>
        <v/>
      </c>
      <c r="M197" s="14">
        <f>IF($A197="","",IFERROR($D197/$I197,0))</f>
        <v/>
      </c>
      <c r="N197" s="15">
        <f>IF($A197="","",IF($C197&lt;=0,"⚠ lead time must be more than zero",IF($D197&lt;=0,"⚠ freight cost per unit is missing",IF($I197&lt;=0,"⚠ goods unit cost is missing — capital in transit cannot be valued",IF(COUNTIF(Demand!$A$5:$A$104,$H197)=0,"⚠ this destination is not on the Demand tab",IF(AND($J197&lt;&gt;"",$J197&lt;0.9),"on-time below 90% — the buffer for this is safety stock",""))))))</f>
        <v/>
      </c>
    </row>
    <row r="198">
      <c r="A198" s="9" t="n"/>
      <c r="B198" s="9" t="n"/>
      <c r="C198" s="10" t="n"/>
      <c r="D198" s="11" t="n"/>
      <c r="E198" s="10" t="n"/>
      <c r="F198" s="12">
        <f>IF($A198="","",$D198*$E198)</f>
        <v/>
      </c>
      <c r="G198" s="9" t="n"/>
      <c r="H198" s="9" t="n"/>
      <c r="I198" s="11" t="n"/>
      <c r="J198" s="13" t="n"/>
      <c r="K198" s="10" t="n"/>
      <c r="L198" s="14">
        <f>IF($A198="","",IFERROR($F198/SUM($F$5:$F$204),0))</f>
        <v/>
      </c>
      <c r="M198" s="14">
        <f>IF($A198="","",IFERROR($D198/$I198,0))</f>
        <v/>
      </c>
      <c r="N198" s="15">
        <f>IF($A198="","",IF($C198&lt;=0,"⚠ lead time must be more than zero",IF($D198&lt;=0,"⚠ freight cost per unit is missing",IF($I198&lt;=0,"⚠ goods unit cost is missing — capital in transit cannot be valued",IF(COUNTIF(Demand!$A$5:$A$104,$H198)=0,"⚠ this destination is not on the Demand tab",IF(AND($J198&lt;&gt;"",$J198&lt;0.9),"on-time below 90% — the buffer for this is safety stock",""))))))</f>
        <v/>
      </c>
    </row>
    <row r="199">
      <c r="A199" s="9" t="n"/>
      <c r="B199" s="9" t="n"/>
      <c r="C199" s="10" t="n"/>
      <c r="D199" s="11" t="n"/>
      <c r="E199" s="10" t="n"/>
      <c r="F199" s="12">
        <f>IF($A199="","",$D199*$E199)</f>
        <v/>
      </c>
      <c r="G199" s="9" t="n"/>
      <c r="H199" s="9" t="n"/>
      <c r="I199" s="11" t="n"/>
      <c r="J199" s="13" t="n"/>
      <c r="K199" s="10" t="n"/>
      <c r="L199" s="14">
        <f>IF($A199="","",IFERROR($F199/SUM($F$5:$F$204),0))</f>
        <v/>
      </c>
      <c r="M199" s="14">
        <f>IF($A199="","",IFERROR($D199/$I199,0))</f>
        <v/>
      </c>
      <c r="N199" s="15">
        <f>IF($A199="","",IF($C199&lt;=0,"⚠ lead time must be more than zero",IF($D199&lt;=0,"⚠ freight cost per unit is missing",IF($I199&lt;=0,"⚠ goods unit cost is missing — capital in transit cannot be valued",IF(COUNTIF(Demand!$A$5:$A$104,$H199)=0,"⚠ this destination is not on the Demand tab",IF(AND($J199&lt;&gt;"",$J199&lt;0.9),"on-time below 90% — the buffer for this is safety stock",""))))))</f>
        <v/>
      </c>
    </row>
    <row r="200">
      <c r="A200" s="9" t="n"/>
      <c r="B200" s="9" t="n"/>
      <c r="C200" s="10" t="n"/>
      <c r="D200" s="11" t="n"/>
      <c r="E200" s="10" t="n"/>
      <c r="F200" s="12">
        <f>IF($A200="","",$D200*$E200)</f>
        <v/>
      </c>
      <c r="G200" s="9" t="n"/>
      <c r="H200" s="9" t="n"/>
      <c r="I200" s="11" t="n"/>
      <c r="J200" s="13" t="n"/>
      <c r="K200" s="10" t="n"/>
      <c r="L200" s="14">
        <f>IF($A200="","",IFERROR($F200/SUM($F$5:$F$204),0))</f>
        <v/>
      </c>
      <c r="M200" s="14">
        <f>IF($A200="","",IFERROR($D200/$I200,0))</f>
        <v/>
      </c>
      <c r="N200" s="15">
        <f>IF($A200="","",IF($C200&lt;=0,"⚠ lead time must be more than zero",IF($D200&lt;=0,"⚠ freight cost per unit is missing",IF($I200&lt;=0,"⚠ goods unit cost is missing — capital in transit cannot be valued",IF(COUNTIF(Demand!$A$5:$A$104,$H200)=0,"⚠ this destination is not on the Demand tab",IF(AND($J200&lt;&gt;"",$J200&lt;0.9),"on-time below 90% — the buffer for this is safety stock",""))))))</f>
        <v/>
      </c>
    </row>
    <row r="201">
      <c r="A201" s="9" t="n"/>
      <c r="B201" s="9" t="n"/>
      <c r="C201" s="10" t="n"/>
      <c r="D201" s="11" t="n"/>
      <c r="E201" s="10" t="n"/>
      <c r="F201" s="12">
        <f>IF($A201="","",$D201*$E201)</f>
        <v/>
      </c>
      <c r="G201" s="9" t="n"/>
      <c r="H201" s="9" t="n"/>
      <c r="I201" s="11" t="n"/>
      <c r="J201" s="13" t="n"/>
      <c r="K201" s="10" t="n"/>
      <c r="L201" s="14">
        <f>IF($A201="","",IFERROR($F201/SUM($F$5:$F$204),0))</f>
        <v/>
      </c>
      <c r="M201" s="14">
        <f>IF($A201="","",IFERROR($D201/$I201,0))</f>
        <v/>
      </c>
      <c r="N201" s="15">
        <f>IF($A201="","",IF($C201&lt;=0,"⚠ lead time must be more than zero",IF($D201&lt;=0,"⚠ freight cost per unit is missing",IF($I201&lt;=0,"⚠ goods unit cost is missing — capital in transit cannot be valued",IF(COUNTIF(Demand!$A$5:$A$104,$H201)=0,"⚠ this destination is not on the Demand tab",IF(AND($J201&lt;&gt;"",$J201&lt;0.9),"on-time below 90% — the buffer for this is safety stock",""))))))</f>
        <v/>
      </c>
    </row>
    <row r="202">
      <c r="A202" s="9" t="n"/>
      <c r="B202" s="9" t="n"/>
      <c r="C202" s="10" t="n"/>
      <c r="D202" s="11" t="n"/>
      <c r="E202" s="10" t="n"/>
      <c r="F202" s="12">
        <f>IF($A202="","",$D202*$E202)</f>
        <v/>
      </c>
      <c r="G202" s="9" t="n"/>
      <c r="H202" s="9" t="n"/>
      <c r="I202" s="11" t="n"/>
      <c r="J202" s="13" t="n"/>
      <c r="K202" s="10" t="n"/>
      <c r="L202" s="14">
        <f>IF($A202="","",IFERROR($F202/SUM($F$5:$F$204),0))</f>
        <v/>
      </c>
      <c r="M202" s="14">
        <f>IF($A202="","",IFERROR($D202/$I202,0))</f>
        <v/>
      </c>
      <c r="N202" s="15">
        <f>IF($A202="","",IF($C202&lt;=0,"⚠ lead time must be more than zero",IF($D202&lt;=0,"⚠ freight cost per unit is missing",IF($I202&lt;=0,"⚠ goods unit cost is missing — capital in transit cannot be valued",IF(COUNTIF(Demand!$A$5:$A$104,$H202)=0,"⚠ this destination is not on the Demand tab",IF(AND($J202&lt;&gt;"",$J202&lt;0.9),"on-time below 90% — the buffer for this is safety stock",""))))))</f>
        <v/>
      </c>
    </row>
    <row r="203">
      <c r="A203" s="9" t="n"/>
      <c r="B203" s="9" t="n"/>
      <c r="C203" s="10" t="n"/>
      <c r="D203" s="11" t="n"/>
      <c r="E203" s="10" t="n"/>
      <c r="F203" s="12">
        <f>IF($A203="","",$D203*$E203)</f>
        <v/>
      </c>
      <c r="G203" s="9" t="n"/>
      <c r="H203" s="9" t="n"/>
      <c r="I203" s="11" t="n"/>
      <c r="J203" s="13" t="n"/>
      <c r="K203" s="10" t="n"/>
      <c r="L203" s="14">
        <f>IF($A203="","",IFERROR($F203/SUM($F$5:$F$204),0))</f>
        <v/>
      </c>
      <c r="M203" s="14">
        <f>IF($A203="","",IFERROR($D203/$I203,0))</f>
        <v/>
      </c>
      <c r="N203" s="15">
        <f>IF($A203="","",IF($C203&lt;=0,"⚠ lead time must be more than zero",IF($D203&lt;=0,"⚠ freight cost per unit is missing",IF($I203&lt;=0,"⚠ goods unit cost is missing — capital in transit cannot be valued",IF(COUNTIF(Demand!$A$5:$A$104,$H203)=0,"⚠ this destination is not on the Demand tab",IF(AND($J203&lt;&gt;"",$J203&lt;0.9),"on-time below 90% — the buffer for this is safety stock",""))))))</f>
        <v/>
      </c>
    </row>
    <row r="204">
      <c r="A204" s="9" t="n"/>
      <c r="B204" s="9" t="n"/>
      <c r="C204" s="10" t="n"/>
      <c r="D204" s="11" t="n"/>
      <c r="E204" s="10" t="n"/>
      <c r="F204" s="12">
        <f>IF($A204="","",$D204*$E204)</f>
        <v/>
      </c>
      <c r="G204" s="9" t="n"/>
      <c r="H204" s="9" t="n"/>
      <c r="I204" s="11" t="n"/>
      <c r="J204" s="13" t="n"/>
      <c r="K204" s="10" t="n"/>
      <c r="L204" s="14">
        <f>IF($A204="","",IFERROR($F204/SUM($F$5:$F$204),0))</f>
        <v/>
      </c>
      <c r="M204" s="14">
        <f>IF($A204="","",IFERROR($D204/$I204,0))</f>
        <v/>
      </c>
      <c r="N204" s="15">
        <f>IF($A204="","",IF($C204&lt;=0,"⚠ lead time must be more than zero",IF($D204&lt;=0,"⚠ freight cost per unit is missing",IF($I204&lt;=0,"⚠ goods unit cost is missing — capital in transit cannot be valued",IF(COUNTIF(Demand!$A$5:$A$104,$H204)=0,"⚠ this destination is not on the Demand tab",IF(AND($J204&lt;&gt;"",$J204&lt;0.9),"on-time below 90% — the buffer for this is safety stock",""))))))</f>
        <v/>
      </c>
    </row>
    <row r="206">
      <c r="A206" s="2" t="inlineStr">
        <is>
          <t>If a lane's cost per unit does not include duty, it is wrong by 8–12% before you start. Landed cost or nothing.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04"/>
  <sheetViews>
    <sheetView workbookViewId="0">
      <pane ySplit="4" topLeftCell="A5" activePane="bottomLeft" state="frozen"/>
      <selection pane="bottomLeft" activeCell="A1" sqref="A1"/>
    </sheetView>
  </sheetViews>
  <sheetFormatPr baseColWidth="8" defaultRowHeight="15"/>
  <cols>
    <col width="16" customWidth="1" min="1" max="1"/>
    <col width="13" customWidth="1" min="2" max="2"/>
    <col width="14" customWidth="1" min="3" max="3"/>
    <col width="13" customWidth="1" min="4" max="4"/>
    <col width="8" customWidth="1" min="5" max="5"/>
    <col width="14" customWidth="1" min="6" max="6"/>
    <col width="13" customWidth="1" min="7" max="7"/>
    <col width="13" customWidth="1" min="8" max="8"/>
    <col width="14" customWidth="1" min="9" max="9"/>
    <col width="34" customWidth="1" min="10" max="10"/>
    <col width="46" customWidth="1" min="11" max="11"/>
    <col width="14" customWidth="1" min="13" max="13"/>
    <col width="8" customWidth="1" min="14" max="14"/>
    <col width="28" customWidth="1" min="16" max="16"/>
    <col width="14" customWidth="1" min="17" max="17"/>
  </cols>
  <sheetData>
    <row r="1">
      <c r="A1" s="1" t="inlineStr">
        <is>
          <t>Demand — daily demand by destination, which is what safety stock is sized on</t>
        </is>
      </c>
    </row>
    <row r="2">
      <c r="A2" s="2" t="inlineStr">
        <is>
          <t>Average daily demand sets the order-up-to level; the standard deviation and the service level set the safety stock on top of it. A destination with steady demand needs far less buffer than one with the same average and twice the swing.</t>
        </is>
      </c>
      <c r="P2" s="3" t="inlineStr">
        <is>
          <t>Demand</t>
        </is>
      </c>
    </row>
    <row r="3">
      <c r="M3" s="3" t="inlineStr">
        <is>
          <t>Service level → Z (reference, sorted; do not reorder)</t>
        </is>
      </c>
      <c r="P3" s="6" t="inlineStr">
        <is>
          <t>Destinations</t>
        </is>
      </c>
      <c r="Q3" s="7">
        <f>COUNTA($A$5:$A$104)</f>
        <v/>
      </c>
    </row>
    <row r="4">
      <c r="A4" s="8" t="inlineStr">
        <is>
          <t>Destination</t>
        </is>
      </c>
      <c r="B4" s="8" t="inlineStr">
        <is>
          <t>Daily demand</t>
        </is>
      </c>
      <c r="C4" s="8" t="inlineStr">
        <is>
          <t>Std dev per day</t>
        </is>
      </c>
      <c r="D4" s="8" t="inlineStr">
        <is>
          <t>Service level</t>
        </is>
      </c>
      <c r="E4" s="8" t="inlineStr">
        <is>
          <t>Z</t>
        </is>
      </c>
      <c r="F4" s="8" t="inlineStr">
        <is>
          <t>Annual demand</t>
        </is>
      </c>
      <c r="G4" s="8" t="inlineStr">
        <is>
          <t>Lanes serving it</t>
        </is>
      </c>
      <c r="H4" s="8" t="inlineStr">
        <is>
          <t>Volume routed</t>
        </is>
      </c>
      <c r="I4" s="8" t="inlineStr">
        <is>
          <t>Routed vs demand</t>
        </is>
      </c>
      <c r="J4" s="8" t="inlineStr">
        <is>
          <t>Notes</t>
        </is>
      </c>
      <c r="K4" s="8" t="inlineStr">
        <is>
          <t>Check</t>
        </is>
      </c>
      <c r="M4" s="19" t="n">
        <v>0.8</v>
      </c>
      <c r="N4" s="20" t="n">
        <v>0.84</v>
      </c>
      <c r="P4" s="6" t="inlineStr">
        <is>
          <t>Total daily demand</t>
        </is>
      </c>
      <c r="Q4" s="16">
        <f>SUM($B$5:$B$104)</f>
        <v/>
      </c>
    </row>
    <row r="5">
      <c r="A5" s="9" t="inlineStr">
        <is>
          <t>EU DC</t>
        </is>
      </c>
      <c r="B5" s="21" t="n">
        <v>1233</v>
      </c>
      <c r="C5" s="21" t="n">
        <v>186</v>
      </c>
      <c r="D5" s="13" t="n">
        <v>0.95</v>
      </c>
      <c r="E5" s="22">
        <f>IF($A5="","",IFERROR(VLOOKUP($D5,$M$4:$N$10,2,TRUE),1.65))</f>
        <v/>
      </c>
      <c r="F5" s="23">
        <f>IF($A5="","",$B5*Inventory!$F$3)</f>
        <v/>
      </c>
      <c r="G5" s="23">
        <f>IF($A5="","",COUNTIFS(Lanes!$H$5:$H$204,$A5))</f>
        <v/>
      </c>
      <c r="H5" s="23">
        <f>IF($A5="","",SUMIFS(Lanes!$E$5:$E$204,Lanes!$H$5:$H$204,$A5))</f>
        <v/>
      </c>
      <c r="I5" s="14">
        <f>IF($A5="","",IFERROR($H5/$F5,0))</f>
        <v/>
      </c>
      <c r="J5" s="9" t="inlineStr">
        <is>
          <t>Everything lands here before it is broken down.</t>
        </is>
      </c>
      <c r="K5" s="15">
        <f>IF($A5="","",IF($B5&lt;=0,"⚠ daily demand is missing — nothing downstream can be sized",IF($G5=0,"⚠ no lane on the Lanes tab delivers here",IF($C5&lt;=0,"⚠ no standard deviation — safety stock will come out as zero",IF($I5&lt;0.95,"⚠ routed volume covers only "&amp;TEXT($I5,"0%")&amp;" of demand",IF($I5&gt;1.15,"routed volume is "&amp;TEXT($I5,"0%")&amp;" of demand — check the split",""))))))</f>
        <v/>
      </c>
      <c r="M5" s="19" t="n">
        <v>0.85</v>
      </c>
      <c r="N5" s="20" t="n">
        <v>1.04</v>
      </c>
      <c r="P5" s="6" t="inlineStr">
        <is>
          <t>Total annual demand</t>
        </is>
      </c>
      <c r="Q5" s="7">
        <f>SUM($F$5:$F$104)</f>
        <v/>
      </c>
    </row>
    <row r="6">
      <c r="A6" s="9" t="inlineStr">
        <is>
          <t>FR</t>
        </is>
      </c>
      <c r="B6" s="21" t="n">
        <v>515</v>
      </c>
      <c r="C6" s="21" t="n">
        <v>88</v>
      </c>
      <c r="D6" s="13" t="n">
        <v>0.95</v>
      </c>
      <c r="E6" s="22">
        <f>IF($A6="","",IFERROR(VLOOKUP($D6,$M$4:$N$10,2,TRUE),1.65))</f>
        <v/>
      </c>
      <c r="F6" s="23">
        <f>IF($A6="","",$B6*Inventory!$F$3)</f>
        <v/>
      </c>
      <c r="G6" s="23">
        <f>IF($A6="","",COUNTIFS(Lanes!$H$5:$H$204,$A6))</f>
        <v/>
      </c>
      <c r="H6" s="23">
        <f>IF($A6="","",SUMIFS(Lanes!$E$5:$E$204,Lanes!$H$5:$H$204,$A6))</f>
        <v/>
      </c>
      <c r="I6" s="14">
        <f>IF($A6="","",IFERROR($H6/$F6,0))</f>
        <v/>
      </c>
      <c r="J6" s="9" t="inlineStr">
        <is>
          <t>Promotions drive most of the variability.</t>
        </is>
      </c>
      <c r="K6" s="15">
        <f>IF($A6="","",IF($B6&lt;=0,"⚠ daily demand is missing — nothing downstream can be sized",IF($G6=0,"⚠ no lane on the Lanes tab delivers here",IF($C6&lt;=0,"⚠ no standard deviation — safety stock will come out as zero",IF($I6&lt;0.95,"⚠ routed volume covers only "&amp;TEXT($I6,"0%")&amp;" of demand",IF($I6&gt;1.15,"routed volume is "&amp;TEXT($I6,"0%")&amp;" of demand — check the split",""))))))</f>
        <v/>
      </c>
      <c r="M6" s="19" t="n">
        <v>0.9</v>
      </c>
      <c r="N6" s="20" t="n">
        <v>1.28</v>
      </c>
      <c r="P6" s="6" t="inlineStr">
        <is>
          <t>Total volume routed</t>
        </is>
      </c>
      <c r="Q6" s="7">
        <f>SUM($H$5:$H$104)</f>
        <v/>
      </c>
    </row>
    <row r="7">
      <c r="A7" s="9" t="inlineStr">
        <is>
          <t>DE</t>
        </is>
      </c>
      <c r="B7" s="21" t="n">
        <v>449</v>
      </c>
      <c r="C7" s="21" t="n">
        <v>74</v>
      </c>
      <c r="D7" s="13" t="n">
        <v>0.95</v>
      </c>
      <c r="E7" s="22">
        <f>IF($A7="","",IFERROR(VLOOKUP($D7,$M$4:$N$10,2,TRUE),1.65))</f>
        <v/>
      </c>
      <c r="F7" s="23">
        <f>IF($A7="","",$B7*Inventory!$F$3)</f>
        <v/>
      </c>
      <c r="G7" s="23">
        <f>IF($A7="","",COUNTIFS(Lanes!$H$5:$H$204,$A7))</f>
        <v/>
      </c>
      <c r="H7" s="23">
        <f>IF($A7="","",SUMIFS(Lanes!$E$5:$E$204,Lanes!$H$5:$H$204,$A7))</f>
        <v/>
      </c>
      <c r="I7" s="14">
        <f>IF($A7="","",IFERROR($H7/$F7,0))</f>
        <v/>
      </c>
      <c r="J7" s="9" t="inlineStr">
        <is>
          <t>Steadiest of the three — the buffer can be thinner.</t>
        </is>
      </c>
      <c r="K7" s="15">
        <f>IF($A7="","",IF($B7&lt;=0,"⚠ daily demand is missing — nothing downstream can be sized",IF($G7=0,"⚠ no lane on the Lanes tab delivers here",IF($C7&lt;=0,"⚠ no standard deviation — safety stock will come out as zero",IF($I7&lt;0.95,"⚠ routed volume covers only "&amp;TEXT($I7,"0%")&amp;" of demand",IF($I7&gt;1.15,"routed volume is "&amp;TEXT($I7,"0%")&amp;" of demand — check the split",""))))))</f>
        <v/>
      </c>
      <c r="M7" s="19" t="n">
        <v>0.95</v>
      </c>
      <c r="N7" s="20" t="n">
        <v>1.65</v>
      </c>
      <c r="P7" s="6" t="inlineStr">
        <is>
          <t>Destinations with a warning</t>
        </is>
      </c>
      <c r="Q7" s="7">
        <f>COUNTIF($K$5:$K$104,"⚠*")</f>
        <v/>
      </c>
    </row>
    <row r="8">
      <c r="A8" s="9" t="n"/>
      <c r="B8" s="21" t="n"/>
      <c r="C8" s="21" t="n"/>
      <c r="D8" s="13" t="n"/>
      <c r="E8" s="22">
        <f>IF($A8="","",IFERROR(VLOOKUP($D8,$M$4:$N$10,2,TRUE),1.65))</f>
        <v/>
      </c>
      <c r="F8" s="23">
        <f>IF($A8="","",$B8*Inventory!$F$3)</f>
        <v/>
      </c>
      <c r="G8" s="23">
        <f>IF($A8="","",COUNTIFS(Lanes!$H$5:$H$204,$A8))</f>
        <v/>
      </c>
      <c r="H8" s="23">
        <f>IF($A8="","",SUMIFS(Lanes!$E$5:$E$204,Lanes!$H$5:$H$204,$A8))</f>
        <v/>
      </c>
      <c r="I8" s="14">
        <f>IF($A8="","",IFERROR($H8/$F8,0))</f>
        <v/>
      </c>
      <c r="J8" s="9" t="n"/>
      <c r="K8" s="15">
        <f>IF($A8="","",IF($B8&lt;=0,"⚠ daily demand is missing — nothing downstream can be sized",IF($G8=0,"⚠ no lane on the Lanes tab delivers here",IF($C8&lt;=0,"⚠ no standard deviation — safety stock will come out as zero",IF($I8&lt;0.95,"⚠ routed volume covers only "&amp;TEXT($I8,"0%")&amp;" of demand",IF($I8&gt;1.15,"routed volume is "&amp;TEXT($I8,"0%")&amp;" of demand — check the split",""))))))</f>
        <v/>
      </c>
      <c r="M8" s="19" t="n">
        <v>0.975</v>
      </c>
      <c r="N8" s="20" t="n">
        <v>1.96</v>
      </c>
    </row>
    <row r="9">
      <c r="A9" s="9" t="n"/>
      <c r="B9" s="21" t="n"/>
      <c r="C9" s="21" t="n"/>
      <c r="D9" s="13" t="n"/>
      <c r="E9" s="22">
        <f>IF($A9="","",IFERROR(VLOOKUP($D9,$M$4:$N$10,2,TRUE),1.65))</f>
        <v/>
      </c>
      <c r="F9" s="23">
        <f>IF($A9="","",$B9*Inventory!$F$3)</f>
        <v/>
      </c>
      <c r="G9" s="23">
        <f>IF($A9="","",COUNTIFS(Lanes!$H$5:$H$204,$A9))</f>
        <v/>
      </c>
      <c r="H9" s="23">
        <f>IF($A9="","",SUMIFS(Lanes!$E$5:$E$204,Lanes!$H$5:$H$204,$A9))</f>
        <v/>
      </c>
      <c r="I9" s="14">
        <f>IF($A9="","",IFERROR($H9/$F9,0))</f>
        <v/>
      </c>
      <c r="J9" s="9" t="n"/>
      <c r="K9" s="15">
        <f>IF($A9="","",IF($B9&lt;=0,"⚠ daily demand is missing — nothing downstream can be sized",IF($G9=0,"⚠ no lane on the Lanes tab delivers here",IF($C9&lt;=0,"⚠ no standard deviation — safety stock will come out as zero",IF($I9&lt;0.95,"⚠ routed volume covers only "&amp;TEXT($I9,"0%")&amp;" of demand",IF($I9&gt;1.15,"routed volume is "&amp;TEXT($I9,"0%")&amp;" of demand — check the split",""))))))</f>
        <v/>
      </c>
      <c r="M9" s="19" t="n">
        <v>0.99</v>
      </c>
      <c r="N9" s="20" t="n">
        <v>2.33</v>
      </c>
    </row>
    <row r="10">
      <c r="A10" s="9" t="n"/>
      <c r="B10" s="21" t="n"/>
      <c r="C10" s="21" t="n"/>
      <c r="D10" s="13" t="n"/>
      <c r="E10" s="22">
        <f>IF($A10="","",IFERROR(VLOOKUP($D10,$M$4:$N$10,2,TRUE),1.65))</f>
        <v/>
      </c>
      <c r="F10" s="23">
        <f>IF($A10="","",$B10*Inventory!$F$3)</f>
        <v/>
      </c>
      <c r="G10" s="23">
        <f>IF($A10="","",COUNTIFS(Lanes!$H$5:$H$204,$A10))</f>
        <v/>
      </c>
      <c r="H10" s="23">
        <f>IF($A10="","",SUMIFS(Lanes!$E$5:$E$204,Lanes!$H$5:$H$204,$A10))</f>
        <v/>
      </c>
      <c r="I10" s="14">
        <f>IF($A10="","",IFERROR($H10/$F10,0))</f>
        <v/>
      </c>
      <c r="J10" s="9" t="n"/>
      <c r="K10" s="15">
        <f>IF($A10="","",IF($B10&lt;=0,"⚠ daily demand is missing — nothing downstream can be sized",IF($G10=0,"⚠ no lane on the Lanes tab delivers here",IF($C10&lt;=0,"⚠ no standard deviation — safety stock will come out as zero",IF($I10&lt;0.95,"⚠ routed volume covers only "&amp;TEXT($I10,"0%")&amp;" of demand",IF($I10&gt;1.15,"routed volume is "&amp;TEXT($I10,"0%")&amp;" of demand — check the split",""))))))</f>
        <v/>
      </c>
      <c r="M10" s="19" t="n">
        <v>0.995</v>
      </c>
      <c r="N10" s="20" t="n">
        <v>2.58</v>
      </c>
    </row>
    <row r="11">
      <c r="A11" s="9" t="n"/>
      <c r="B11" s="21" t="n"/>
      <c r="C11" s="21" t="n"/>
      <c r="D11" s="13" t="n"/>
      <c r="E11" s="22">
        <f>IF($A11="","",IFERROR(VLOOKUP($D11,$M$4:$N$10,2,TRUE),1.65))</f>
        <v/>
      </c>
      <c r="F11" s="23">
        <f>IF($A11="","",$B11*Inventory!$F$3)</f>
        <v/>
      </c>
      <c r="G11" s="23">
        <f>IF($A11="","",COUNTIFS(Lanes!$H$5:$H$204,$A11))</f>
        <v/>
      </c>
      <c r="H11" s="23">
        <f>IF($A11="","",SUMIFS(Lanes!$E$5:$E$204,Lanes!$H$5:$H$204,$A11))</f>
        <v/>
      </c>
      <c r="I11" s="14">
        <f>IF($A11="","",IFERROR($H11/$F11,0))</f>
        <v/>
      </c>
      <c r="J11" s="9" t="n"/>
      <c r="K11" s="15">
        <f>IF($A11="","",IF($B11&lt;=0,"⚠ daily demand is missing — nothing downstream can be sized",IF($G11=0,"⚠ no lane on the Lanes tab delivers here",IF($C11&lt;=0,"⚠ no standard deviation — safety stock will come out as zero",IF($I11&lt;0.95,"⚠ routed volume covers only "&amp;TEXT($I11,"0%")&amp;" of demand",IF($I11&gt;1.15,"routed volume is "&amp;TEXT($I11,"0%")&amp;" of demand — check the split",""))))))</f>
        <v/>
      </c>
    </row>
    <row r="12">
      <c r="A12" s="9" t="n"/>
      <c r="B12" s="21" t="n"/>
      <c r="C12" s="21" t="n"/>
      <c r="D12" s="13" t="n"/>
      <c r="E12" s="22">
        <f>IF($A12="","",IFERROR(VLOOKUP($D12,$M$4:$N$10,2,TRUE),1.65))</f>
        <v/>
      </c>
      <c r="F12" s="23">
        <f>IF($A12="","",$B12*Inventory!$F$3)</f>
        <v/>
      </c>
      <c r="G12" s="23">
        <f>IF($A12="","",COUNTIFS(Lanes!$H$5:$H$204,$A12))</f>
        <v/>
      </c>
      <c r="H12" s="23">
        <f>IF($A12="","",SUMIFS(Lanes!$E$5:$E$204,Lanes!$H$5:$H$204,$A12))</f>
        <v/>
      </c>
      <c r="I12" s="14">
        <f>IF($A12="","",IFERROR($H12/$F12,0))</f>
        <v/>
      </c>
      <c r="J12" s="9" t="n"/>
      <c r="K12" s="15">
        <f>IF($A12="","",IF($B12&lt;=0,"⚠ daily demand is missing — nothing downstream can be sized",IF($G12=0,"⚠ no lane on the Lanes tab delivers here",IF($C12&lt;=0,"⚠ no standard deviation — safety stock will come out as zero",IF($I12&lt;0.95,"⚠ routed volume covers only "&amp;TEXT($I12,"0%")&amp;" of demand",IF($I12&gt;1.15,"routed volume is "&amp;TEXT($I12,"0%")&amp;" of demand — check the split",""))))))</f>
        <v/>
      </c>
      <c r="M12" s="2" t="inlineStr">
        <is>
          <t>Z is the number of standard deviations of cover a service level needs. It is a lookup, not a judgement: 95% is 1.65, and asking for 99% nearly doubles the buffer it costs you.</t>
        </is>
      </c>
    </row>
    <row r="13">
      <c r="A13" s="9" t="n"/>
      <c r="B13" s="21" t="n"/>
      <c r="C13" s="21" t="n"/>
      <c r="D13" s="13" t="n"/>
      <c r="E13" s="22">
        <f>IF($A13="","",IFERROR(VLOOKUP($D13,$M$4:$N$10,2,TRUE),1.65))</f>
        <v/>
      </c>
      <c r="F13" s="23">
        <f>IF($A13="","",$B13*Inventory!$F$3)</f>
        <v/>
      </c>
      <c r="G13" s="23">
        <f>IF($A13="","",COUNTIFS(Lanes!$H$5:$H$204,$A13))</f>
        <v/>
      </c>
      <c r="H13" s="23">
        <f>IF($A13="","",SUMIFS(Lanes!$E$5:$E$204,Lanes!$H$5:$H$204,$A13))</f>
        <v/>
      </c>
      <c r="I13" s="14">
        <f>IF($A13="","",IFERROR($H13/$F13,0))</f>
        <v/>
      </c>
      <c r="J13" s="9" t="n"/>
      <c r="K13" s="15">
        <f>IF($A13="","",IF($B13&lt;=0,"⚠ daily demand is missing — nothing downstream can be sized",IF($G13=0,"⚠ no lane on the Lanes tab delivers here",IF($C13&lt;=0,"⚠ no standard deviation — safety stock will come out as zero",IF($I13&lt;0.95,"⚠ routed volume covers only "&amp;TEXT($I13,"0%")&amp;" of demand",IF($I13&gt;1.15,"routed volume is "&amp;TEXT($I13,"0%")&amp;" of demand — check the split",""))))))</f>
        <v/>
      </c>
    </row>
    <row r="14">
      <c r="A14" s="9" t="n"/>
      <c r="B14" s="21" t="n"/>
      <c r="C14" s="21" t="n"/>
      <c r="D14" s="13" t="n"/>
      <c r="E14" s="22">
        <f>IF($A14="","",IFERROR(VLOOKUP($D14,$M$4:$N$10,2,TRUE),1.65))</f>
        <v/>
      </c>
      <c r="F14" s="23">
        <f>IF($A14="","",$B14*Inventory!$F$3)</f>
        <v/>
      </c>
      <c r="G14" s="23">
        <f>IF($A14="","",COUNTIFS(Lanes!$H$5:$H$204,$A14))</f>
        <v/>
      </c>
      <c r="H14" s="23">
        <f>IF($A14="","",SUMIFS(Lanes!$E$5:$E$204,Lanes!$H$5:$H$204,$A14))</f>
        <v/>
      </c>
      <c r="I14" s="14">
        <f>IF($A14="","",IFERROR($H14/$F14,0))</f>
        <v/>
      </c>
      <c r="J14" s="9" t="n"/>
      <c r="K14" s="15">
        <f>IF($A14="","",IF($B14&lt;=0,"⚠ daily demand is missing — nothing downstream can be sized",IF($G14=0,"⚠ no lane on the Lanes tab delivers here",IF($C14&lt;=0,"⚠ no standard deviation — safety stock will come out as zero",IF($I14&lt;0.95,"⚠ routed volume covers only "&amp;TEXT($I14,"0%")&amp;" of demand",IF($I14&gt;1.15,"routed volume is "&amp;TEXT($I14,"0%")&amp;" of demand — check the split",""))))))</f>
        <v/>
      </c>
    </row>
    <row r="15">
      <c r="A15" s="9" t="n"/>
      <c r="B15" s="21" t="n"/>
      <c r="C15" s="21" t="n"/>
      <c r="D15" s="13" t="n"/>
      <c r="E15" s="22">
        <f>IF($A15="","",IFERROR(VLOOKUP($D15,$M$4:$N$10,2,TRUE),1.65))</f>
        <v/>
      </c>
      <c r="F15" s="23">
        <f>IF($A15="","",$B15*Inventory!$F$3)</f>
        <v/>
      </c>
      <c r="G15" s="23">
        <f>IF($A15="","",COUNTIFS(Lanes!$H$5:$H$204,$A15))</f>
        <v/>
      </c>
      <c r="H15" s="23">
        <f>IF($A15="","",SUMIFS(Lanes!$E$5:$E$204,Lanes!$H$5:$H$204,$A15))</f>
        <v/>
      </c>
      <c r="I15" s="14">
        <f>IF($A15="","",IFERROR($H15/$F15,0))</f>
        <v/>
      </c>
      <c r="J15" s="9" t="n"/>
      <c r="K15" s="15">
        <f>IF($A15="","",IF($B15&lt;=0,"⚠ daily demand is missing — nothing downstream can be sized",IF($G15=0,"⚠ no lane on the Lanes tab delivers here",IF($C15&lt;=0,"⚠ no standard deviation — safety stock will come out as zero",IF($I15&lt;0.95,"⚠ routed volume covers only "&amp;TEXT($I15,"0%")&amp;" of demand",IF($I15&gt;1.15,"routed volume is "&amp;TEXT($I15,"0%")&amp;" of demand — check the split",""))))))</f>
        <v/>
      </c>
    </row>
    <row r="16">
      <c r="A16" s="9" t="n"/>
      <c r="B16" s="21" t="n"/>
      <c r="C16" s="21" t="n"/>
      <c r="D16" s="13" t="n"/>
      <c r="E16" s="22">
        <f>IF($A16="","",IFERROR(VLOOKUP($D16,$M$4:$N$10,2,TRUE),1.65))</f>
        <v/>
      </c>
      <c r="F16" s="23">
        <f>IF($A16="","",$B16*Inventory!$F$3)</f>
        <v/>
      </c>
      <c r="G16" s="23">
        <f>IF($A16="","",COUNTIFS(Lanes!$H$5:$H$204,$A16))</f>
        <v/>
      </c>
      <c r="H16" s="23">
        <f>IF($A16="","",SUMIFS(Lanes!$E$5:$E$204,Lanes!$H$5:$H$204,$A16))</f>
        <v/>
      </c>
      <c r="I16" s="14">
        <f>IF($A16="","",IFERROR($H16/$F16,0))</f>
        <v/>
      </c>
      <c r="J16" s="9" t="n"/>
      <c r="K16" s="15">
        <f>IF($A16="","",IF($B16&lt;=0,"⚠ daily demand is missing — nothing downstream can be sized",IF($G16=0,"⚠ no lane on the Lanes tab delivers here",IF($C16&lt;=0,"⚠ no standard deviation — safety stock will come out as zero",IF($I16&lt;0.95,"⚠ routed volume covers only "&amp;TEXT($I16,"0%")&amp;" of demand",IF($I16&gt;1.15,"routed volume is "&amp;TEXT($I16,"0%")&amp;" of demand — check the split",""))))))</f>
        <v/>
      </c>
    </row>
    <row r="17">
      <c r="A17" s="9" t="n"/>
      <c r="B17" s="21" t="n"/>
      <c r="C17" s="21" t="n"/>
      <c r="D17" s="13" t="n"/>
      <c r="E17" s="22">
        <f>IF($A17="","",IFERROR(VLOOKUP($D17,$M$4:$N$10,2,TRUE),1.65))</f>
        <v/>
      </c>
      <c r="F17" s="23">
        <f>IF($A17="","",$B17*Inventory!$F$3)</f>
        <v/>
      </c>
      <c r="G17" s="23">
        <f>IF($A17="","",COUNTIFS(Lanes!$H$5:$H$204,$A17))</f>
        <v/>
      </c>
      <c r="H17" s="23">
        <f>IF($A17="","",SUMIFS(Lanes!$E$5:$E$204,Lanes!$H$5:$H$204,$A17))</f>
        <v/>
      </c>
      <c r="I17" s="14">
        <f>IF($A17="","",IFERROR($H17/$F17,0))</f>
        <v/>
      </c>
      <c r="J17" s="9" t="n"/>
      <c r="K17" s="15">
        <f>IF($A17="","",IF($B17&lt;=0,"⚠ daily demand is missing — nothing downstream can be sized",IF($G17=0,"⚠ no lane on the Lanes tab delivers here",IF($C17&lt;=0,"⚠ no standard deviation — safety stock will come out as zero",IF($I17&lt;0.95,"⚠ routed volume covers only "&amp;TEXT($I17,"0%")&amp;" of demand",IF($I17&gt;1.15,"routed volume is "&amp;TEXT($I17,"0%")&amp;" of demand — check the split",""))))))</f>
        <v/>
      </c>
    </row>
    <row r="18">
      <c r="A18" s="9" t="n"/>
      <c r="B18" s="21" t="n"/>
      <c r="C18" s="21" t="n"/>
      <c r="D18" s="13" t="n"/>
      <c r="E18" s="22">
        <f>IF($A18="","",IFERROR(VLOOKUP($D18,$M$4:$N$10,2,TRUE),1.65))</f>
        <v/>
      </c>
      <c r="F18" s="23">
        <f>IF($A18="","",$B18*Inventory!$F$3)</f>
        <v/>
      </c>
      <c r="G18" s="23">
        <f>IF($A18="","",COUNTIFS(Lanes!$H$5:$H$204,$A18))</f>
        <v/>
      </c>
      <c r="H18" s="23">
        <f>IF($A18="","",SUMIFS(Lanes!$E$5:$E$204,Lanes!$H$5:$H$204,$A18))</f>
        <v/>
      </c>
      <c r="I18" s="14">
        <f>IF($A18="","",IFERROR($H18/$F18,0))</f>
        <v/>
      </c>
      <c r="J18" s="9" t="n"/>
      <c r="K18" s="15">
        <f>IF($A18="","",IF($B18&lt;=0,"⚠ daily demand is missing — nothing downstream can be sized",IF($G18=0,"⚠ no lane on the Lanes tab delivers here",IF($C18&lt;=0,"⚠ no standard deviation — safety stock will come out as zero",IF($I18&lt;0.95,"⚠ routed volume covers only "&amp;TEXT($I18,"0%")&amp;" of demand",IF($I18&gt;1.15,"routed volume is "&amp;TEXT($I18,"0%")&amp;" of demand — check the split",""))))))</f>
        <v/>
      </c>
    </row>
    <row r="19">
      <c r="A19" s="9" t="n"/>
      <c r="B19" s="21" t="n"/>
      <c r="C19" s="21" t="n"/>
      <c r="D19" s="13" t="n"/>
      <c r="E19" s="22">
        <f>IF($A19="","",IFERROR(VLOOKUP($D19,$M$4:$N$10,2,TRUE),1.65))</f>
        <v/>
      </c>
      <c r="F19" s="23">
        <f>IF($A19="","",$B19*Inventory!$F$3)</f>
        <v/>
      </c>
      <c r="G19" s="23">
        <f>IF($A19="","",COUNTIFS(Lanes!$H$5:$H$204,$A19))</f>
        <v/>
      </c>
      <c r="H19" s="23">
        <f>IF($A19="","",SUMIFS(Lanes!$E$5:$E$204,Lanes!$H$5:$H$204,$A19))</f>
        <v/>
      </c>
      <c r="I19" s="14">
        <f>IF($A19="","",IFERROR($H19/$F19,0))</f>
        <v/>
      </c>
      <c r="J19" s="9" t="n"/>
      <c r="K19" s="15">
        <f>IF($A19="","",IF($B19&lt;=0,"⚠ daily demand is missing — nothing downstream can be sized",IF($G19=0,"⚠ no lane on the Lanes tab delivers here",IF($C19&lt;=0,"⚠ no standard deviation — safety stock will come out as zero",IF($I19&lt;0.95,"⚠ routed volume covers only "&amp;TEXT($I19,"0%")&amp;" of demand",IF($I19&gt;1.15,"routed volume is "&amp;TEXT($I19,"0%")&amp;" of demand — check the split",""))))))</f>
        <v/>
      </c>
    </row>
    <row r="20">
      <c r="A20" s="9" t="n"/>
      <c r="B20" s="21" t="n"/>
      <c r="C20" s="21" t="n"/>
      <c r="D20" s="13" t="n"/>
      <c r="E20" s="22">
        <f>IF($A20="","",IFERROR(VLOOKUP($D20,$M$4:$N$10,2,TRUE),1.65))</f>
        <v/>
      </c>
      <c r="F20" s="23">
        <f>IF($A20="","",$B20*Inventory!$F$3)</f>
        <v/>
      </c>
      <c r="G20" s="23">
        <f>IF($A20="","",COUNTIFS(Lanes!$H$5:$H$204,$A20))</f>
        <v/>
      </c>
      <c r="H20" s="23">
        <f>IF($A20="","",SUMIFS(Lanes!$E$5:$E$204,Lanes!$H$5:$H$204,$A20))</f>
        <v/>
      </c>
      <c r="I20" s="14">
        <f>IF($A20="","",IFERROR($H20/$F20,0))</f>
        <v/>
      </c>
      <c r="J20" s="9" t="n"/>
      <c r="K20" s="15">
        <f>IF($A20="","",IF($B20&lt;=0,"⚠ daily demand is missing — nothing downstream can be sized",IF($G20=0,"⚠ no lane on the Lanes tab delivers here",IF($C20&lt;=0,"⚠ no standard deviation — safety stock will come out as zero",IF($I20&lt;0.95,"⚠ routed volume covers only "&amp;TEXT($I20,"0%")&amp;" of demand",IF($I20&gt;1.15,"routed volume is "&amp;TEXT($I20,"0%")&amp;" of demand — check the split",""))))))</f>
        <v/>
      </c>
    </row>
    <row r="21">
      <c r="A21" s="9" t="n"/>
      <c r="B21" s="21" t="n"/>
      <c r="C21" s="21" t="n"/>
      <c r="D21" s="13" t="n"/>
      <c r="E21" s="22">
        <f>IF($A21="","",IFERROR(VLOOKUP($D21,$M$4:$N$10,2,TRUE),1.65))</f>
        <v/>
      </c>
      <c r="F21" s="23">
        <f>IF($A21="","",$B21*Inventory!$F$3)</f>
        <v/>
      </c>
      <c r="G21" s="23">
        <f>IF($A21="","",COUNTIFS(Lanes!$H$5:$H$204,$A21))</f>
        <v/>
      </c>
      <c r="H21" s="23">
        <f>IF($A21="","",SUMIFS(Lanes!$E$5:$E$204,Lanes!$H$5:$H$204,$A21))</f>
        <v/>
      </c>
      <c r="I21" s="14">
        <f>IF($A21="","",IFERROR($H21/$F21,0))</f>
        <v/>
      </c>
      <c r="J21" s="9" t="n"/>
      <c r="K21" s="15">
        <f>IF($A21="","",IF($B21&lt;=0,"⚠ daily demand is missing — nothing downstream can be sized",IF($G21=0,"⚠ no lane on the Lanes tab delivers here",IF($C21&lt;=0,"⚠ no standard deviation — safety stock will come out as zero",IF($I21&lt;0.95,"⚠ routed volume covers only "&amp;TEXT($I21,"0%")&amp;" of demand",IF($I21&gt;1.15,"routed volume is "&amp;TEXT($I21,"0%")&amp;" of demand — check the split",""))))))</f>
        <v/>
      </c>
    </row>
    <row r="22">
      <c r="A22" s="9" t="n"/>
      <c r="B22" s="21" t="n"/>
      <c r="C22" s="21" t="n"/>
      <c r="D22" s="13" t="n"/>
      <c r="E22" s="22">
        <f>IF($A22="","",IFERROR(VLOOKUP($D22,$M$4:$N$10,2,TRUE),1.65))</f>
        <v/>
      </c>
      <c r="F22" s="23">
        <f>IF($A22="","",$B22*Inventory!$F$3)</f>
        <v/>
      </c>
      <c r="G22" s="23">
        <f>IF($A22="","",COUNTIFS(Lanes!$H$5:$H$204,$A22))</f>
        <v/>
      </c>
      <c r="H22" s="23">
        <f>IF($A22="","",SUMIFS(Lanes!$E$5:$E$204,Lanes!$H$5:$H$204,$A22))</f>
        <v/>
      </c>
      <c r="I22" s="14">
        <f>IF($A22="","",IFERROR($H22/$F22,0))</f>
        <v/>
      </c>
      <c r="J22" s="9" t="n"/>
      <c r="K22" s="15">
        <f>IF($A22="","",IF($B22&lt;=0,"⚠ daily demand is missing — nothing downstream can be sized",IF($G22=0,"⚠ no lane on the Lanes tab delivers here",IF($C22&lt;=0,"⚠ no standard deviation — safety stock will come out as zero",IF($I22&lt;0.95,"⚠ routed volume covers only "&amp;TEXT($I22,"0%")&amp;" of demand",IF($I22&gt;1.15,"routed volume is "&amp;TEXT($I22,"0%")&amp;" of demand — check the split",""))))))</f>
        <v/>
      </c>
    </row>
    <row r="23">
      <c r="A23" s="9" t="n"/>
      <c r="B23" s="21" t="n"/>
      <c r="C23" s="21" t="n"/>
      <c r="D23" s="13" t="n"/>
      <c r="E23" s="22">
        <f>IF($A23="","",IFERROR(VLOOKUP($D23,$M$4:$N$10,2,TRUE),1.65))</f>
        <v/>
      </c>
      <c r="F23" s="23">
        <f>IF($A23="","",$B23*Inventory!$F$3)</f>
        <v/>
      </c>
      <c r="G23" s="23">
        <f>IF($A23="","",COUNTIFS(Lanes!$H$5:$H$204,$A23))</f>
        <v/>
      </c>
      <c r="H23" s="23">
        <f>IF($A23="","",SUMIFS(Lanes!$E$5:$E$204,Lanes!$H$5:$H$204,$A23))</f>
        <v/>
      </c>
      <c r="I23" s="14">
        <f>IF($A23="","",IFERROR($H23/$F23,0))</f>
        <v/>
      </c>
      <c r="J23" s="9" t="n"/>
      <c r="K23" s="15">
        <f>IF($A23="","",IF($B23&lt;=0,"⚠ daily demand is missing — nothing downstream can be sized",IF($G23=0,"⚠ no lane on the Lanes tab delivers here",IF($C23&lt;=0,"⚠ no standard deviation — safety stock will come out as zero",IF($I23&lt;0.95,"⚠ routed volume covers only "&amp;TEXT($I23,"0%")&amp;" of demand",IF($I23&gt;1.15,"routed volume is "&amp;TEXT($I23,"0%")&amp;" of demand — check the split",""))))))</f>
        <v/>
      </c>
    </row>
    <row r="24">
      <c r="A24" s="9" t="n"/>
      <c r="B24" s="21" t="n"/>
      <c r="C24" s="21" t="n"/>
      <c r="D24" s="13" t="n"/>
      <c r="E24" s="22">
        <f>IF($A24="","",IFERROR(VLOOKUP($D24,$M$4:$N$10,2,TRUE),1.65))</f>
        <v/>
      </c>
      <c r="F24" s="23">
        <f>IF($A24="","",$B24*Inventory!$F$3)</f>
        <v/>
      </c>
      <c r="G24" s="23">
        <f>IF($A24="","",COUNTIFS(Lanes!$H$5:$H$204,$A24))</f>
        <v/>
      </c>
      <c r="H24" s="23">
        <f>IF($A24="","",SUMIFS(Lanes!$E$5:$E$204,Lanes!$H$5:$H$204,$A24))</f>
        <v/>
      </c>
      <c r="I24" s="14">
        <f>IF($A24="","",IFERROR($H24/$F24,0))</f>
        <v/>
      </c>
      <c r="J24" s="9" t="n"/>
      <c r="K24" s="15">
        <f>IF($A24="","",IF($B24&lt;=0,"⚠ daily demand is missing — nothing downstream can be sized",IF($G24=0,"⚠ no lane on the Lanes tab delivers here",IF($C24&lt;=0,"⚠ no standard deviation — safety stock will come out as zero",IF($I24&lt;0.95,"⚠ routed volume covers only "&amp;TEXT($I24,"0%")&amp;" of demand",IF($I24&gt;1.15,"routed volume is "&amp;TEXT($I24,"0%")&amp;" of demand — check the split",""))))))</f>
        <v/>
      </c>
    </row>
    <row r="25">
      <c r="A25" s="9" t="n"/>
      <c r="B25" s="21" t="n"/>
      <c r="C25" s="21" t="n"/>
      <c r="D25" s="13" t="n"/>
      <c r="E25" s="22">
        <f>IF($A25="","",IFERROR(VLOOKUP($D25,$M$4:$N$10,2,TRUE),1.65))</f>
        <v/>
      </c>
      <c r="F25" s="23">
        <f>IF($A25="","",$B25*Inventory!$F$3)</f>
        <v/>
      </c>
      <c r="G25" s="23">
        <f>IF($A25="","",COUNTIFS(Lanes!$H$5:$H$204,$A25))</f>
        <v/>
      </c>
      <c r="H25" s="23">
        <f>IF($A25="","",SUMIFS(Lanes!$E$5:$E$204,Lanes!$H$5:$H$204,$A25))</f>
        <v/>
      </c>
      <c r="I25" s="14">
        <f>IF($A25="","",IFERROR($H25/$F25,0))</f>
        <v/>
      </c>
      <c r="J25" s="9" t="n"/>
      <c r="K25" s="15">
        <f>IF($A25="","",IF($B25&lt;=0,"⚠ daily demand is missing — nothing downstream can be sized",IF($G25=0,"⚠ no lane on the Lanes tab delivers here",IF($C25&lt;=0,"⚠ no standard deviation — safety stock will come out as zero",IF($I25&lt;0.95,"⚠ routed volume covers only "&amp;TEXT($I25,"0%")&amp;" of demand",IF($I25&gt;1.15,"routed volume is "&amp;TEXT($I25,"0%")&amp;" of demand — check the split",""))))))</f>
        <v/>
      </c>
    </row>
    <row r="26">
      <c r="A26" s="9" t="n"/>
      <c r="B26" s="21" t="n"/>
      <c r="C26" s="21" t="n"/>
      <c r="D26" s="13" t="n"/>
      <c r="E26" s="22">
        <f>IF($A26="","",IFERROR(VLOOKUP($D26,$M$4:$N$10,2,TRUE),1.65))</f>
        <v/>
      </c>
      <c r="F26" s="23">
        <f>IF($A26="","",$B26*Inventory!$F$3)</f>
        <v/>
      </c>
      <c r="G26" s="23">
        <f>IF($A26="","",COUNTIFS(Lanes!$H$5:$H$204,$A26))</f>
        <v/>
      </c>
      <c r="H26" s="23">
        <f>IF($A26="","",SUMIFS(Lanes!$E$5:$E$204,Lanes!$H$5:$H$204,$A26))</f>
        <v/>
      </c>
      <c r="I26" s="14">
        <f>IF($A26="","",IFERROR($H26/$F26,0))</f>
        <v/>
      </c>
      <c r="J26" s="9" t="n"/>
      <c r="K26" s="15">
        <f>IF($A26="","",IF($B26&lt;=0,"⚠ daily demand is missing — nothing downstream can be sized",IF($G26=0,"⚠ no lane on the Lanes tab delivers here",IF($C26&lt;=0,"⚠ no standard deviation — safety stock will come out as zero",IF($I26&lt;0.95,"⚠ routed volume covers only "&amp;TEXT($I26,"0%")&amp;" of demand",IF($I26&gt;1.15,"routed volume is "&amp;TEXT($I26,"0%")&amp;" of demand — check the split",""))))))</f>
        <v/>
      </c>
    </row>
    <row r="27">
      <c r="A27" s="9" t="n"/>
      <c r="B27" s="21" t="n"/>
      <c r="C27" s="21" t="n"/>
      <c r="D27" s="13" t="n"/>
      <c r="E27" s="22">
        <f>IF($A27="","",IFERROR(VLOOKUP($D27,$M$4:$N$10,2,TRUE),1.65))</f>
        <v/>
      </c>
      <c r="F27" s="23">
        <f>IF($A27="","",$B27*Inventory!$F$3)</f>
        <v/>
      </c>
      <c r="G27" s="23">
        <f>IF($A27="","",COUNTIFS(Lanes!$H$5:$H$204,$A27))</f>
        <v/>
      </c>
      <c r="H27" s="23">
        <f>IF($A27="","",SUMIFS(Lanes!$E$5:$E$204,Lanes!$H$5:$H$204,$A27))</f>
        <v/>
      </c>
      <c r="I27" s="14">
        <f>IF($A27="","",IFERROR($H27/$F27,0))</f>
        <v/>
      </c>
      <c r="J27" s="9" t="n"/>
      <c r="K27" s="15">
        <f>IF($A27="","",IF($B27&lt;=0,"⚠ daily demand is missing — nothing downstream can be sized",IF($G27=0,"⚠ no lane on the Lanes tab delivers here",IF($C27&lt;=0,"⚠ no standard deviation — safety stock will come out as zero",IF($I27&lt;0.95,"⚠ routed volume covers only "&amp;TEXT($I27,"0%")&amp;" of demand",IF($I27&gt;1.15,"routed volume is "&amp;TEXT($I27,"0%")&amp;" of demand — check the split",""))))))</f>
        <v/>
      </c>
    </row>
    <row r="28">
      <c r="A28" s="9" t="n"/>
      <c r="B28" s="21" t="n"/>
      <c r="C28" s="21" t="n"/>
      <c r="D28" s="13" t="n"/>
      <c r="E28" s="22">
        <f>IF($A28="","",IFERROR(VLOOKUP($D28,$M$4:$N$10,2,TRUE),1.65))</f>
        <v/>
      </c>
      <c r="F28" s="23">
        <f>IF($A28="","",$B28*Inventory!$F$3)</f>
        <v/>
      </c>
      <c r="G28" s="23">
        <f>IF($A28="","",COUNTIFS(Lanes!$H$5:$H$204,$A28))</f>
        <v/>
      </c>
      <c r="H28" s="23">
        <f>IF($A28="","",SUMIFS(Lanes!$E$5:$E$204,Lanes!$H$5:$H$204,$A28))</f>
        <v/>
      </c>
      <c r="I28" s="14">
        <f>IF($A28="","",IFERROR($H28/$F28,0))</f>
        <v/>
      </c>
      <c r="J28" s="9" t="n"/>
      <c r="K28" s="15">
        <f>IF($A28="","",IF($B28&lt;=0,"⚠ daily demand is missing — nothing downstream can be sized",IF($G28=0,"⚠ no lane on the Lanes tab delivers here",IF($C28&lt;=0,"⚠ no standard deviation — safety stock will come out as zero",IF($I28&lt;0.95,"⚠ routed volume covers only "&amp;TEXT($I28,"0%")&amp;" of demand",IF($I28&gt;1.15,"routed volume is "&amp;TEXT($I28,"0%")&amp;" of demand — check the split",""))))))</f>
        <v/>
      </c>
    </row>
    <row r="29">
      <c r="A29" s="9" t="n"/>
      <c r="B29" s="21" t="n"/>
      <c r="C29" s="21" t="n"/>
      <c r="D29" s="13" t="n"/>
      <c r="E29" s="22">
        <f>IF($A29="","",IFERROR(VLOOKUP($D29,$M$4:$N$10,2,TRUE),1.65))</f>
        <v/>
      </c>
      <c r="F29" s="23">
        <f>IF($A29="","",$B29*Inventory!$F$3)</f>
        <v/>
      </c>
      <c r="G29" s="23">
        <f>IF($A29="","",COUNTIFS(Lanes!$H$5:$H$204,$A29))</f>
        <v/>
      </c>
      <c r="H29" s="23">
        <f>IF($A29="","",SUMIFS(Lanes!$E$5:$E$204,Lanes!$H$5:$H$204,$A29))</f>
        <v/>
      </c>
      <c r="I29" s="14">
        <f>IF($A29="","",IFERROR($H29/$F29,0))</f>
        <v/>
      </c>
      <c r="J29" s="9" t="n"/>
      <c r="K29" s="15">
        <f>IF($A29="","",IF($B29&lt;=0,"⚠ daily demand is missing — nothing downstream can be sized",IF($G29=0,"⚠ no lane on the Lanes tab delivers here",IF($C29&lt;=0,"⚠ no standard deviation — safety stock will come out as zero",IF($I29&lt;0.95,"⚠ routed volume covers only "&amp;TEXT($I29,"0%")&amp;" of demand",IF($I29&gt;1.15,"routed volume is "&amp;TEXT($I29,"0%")&amp;" of demand — check the split",""))))))</f>
        <v/>
      </c>
    </row>
    <row r="30">
      <c r="A30" s="9" t="n"/>
      <c r="B30" s="21" t="n"/>
      <c r="C30" s="21" t="n"/>
      <c r="D30" s="13" t="n"/>
      <c r="E30" s="22">
        <f>IF($A30="","",IFERROR(VLOOKUP($D30,$M$4:$N$10,2,TRUE),1.65))</f>
        <v/>
      </c>
      <c r="F30" s="23">
        <f>IF($A30="","",$B30*Inventory!$F$3)</f>
        <v/>
      </c>
      <c r="G30" s="23">
        <f>IF($A30="","",COUNTIFS(Lanes!$H$5:$H$204,$A30))</f>
        <v/>
      </c>
      <c r="H30" s="23">
        <f>IF($A30="","",SUMIFS(Lanes!$E$5:$E$204,Lanes!$H$5:$H$204,$A30))</f>
        <v/>
      </c>
      <c r="I30" s="14">
        <f>IF($A30="","",IFERROR($H30/$F30,0))</f>
        <v/>
      </c>
      <c r="J30" s="9" t="n"/>
      <c r="K30" s="15">
        <f>IF($A30="","",IF($B30&lt;=0,"⚠ daily demand is missing — nothing downstream can be sized",IF($G30=0,"⚠ no lane on the Lanes tab delivers here",IF($C30&lt;=0,"⚠ no standard deviation — safety stock will come out as zero",IF($I30&lt;0.95,"⚠ routed volume covers only "&amp;TEXT($I30,"0%")&amp;" of demand",IF($I30&gt;1.15,"routed volume is "&amp;TEXT($I30,"0%")&amp;" of demand — check the split",""))))))</f>
        <v/>
      </c>
    </row>
    <row r="31">
      <c r="A31" s="9" t="n"/>
      <c r="B31" s="21" t="n"/>
      <c r="C31" s="21" t="n"/>
      <c r="D31" s="13" t="n"/>
      <c r="E31" s="22">
        <f>IF($A31="","",IFERROR(VLOOKUP($D31,$M$4:$N$10,2,TRUE),1.65))</f>
        <v/>
      </c>
      <c r="F31" s="23">
        <f>IF($A31="","",$B31*Inventory!$F$3)</f>
        <v/>
      </c>
      <c r="G31" s="23">
        <f>IF($A31="","",COUNTIFS(Lanes!$H$5:$H$204,$A31))</f>
        <v/>
      </c>
      <c r="H31" s="23">
        <f>IF($A31="","",SUMIFS(Lanes!$E$5:$E$204,Lanes!$H$5:$H$204,$A31))</f>
        <v/>
      </c>
      <c r="I31" s="14">
        <f>IF($A31="","",IFERROR($H31/$F31,0))</f>
        <v/>
      </c>
      <c r="J31" s="9" t="n"/>
      <c r="K31" s="15">
        <f>IF($A31="","",IF($B31&lt;=0,"⚠ daily demand is missing — nothing downstream can be sized",IF($G31=0,"⚠ no lane on the Lanes tab delivers here",IF($C31&lt;=0,"⚠ no standard deviation — safety stock will come out as zero",IF($I31&lt;0.95,"⚠ routed volume covers only "&amp;TEXT($I31,"0%")&amp;" of demand",IF($I31&gt;1.15,"routed volume is "&amp;TEXT($I31,"0%")&amp;" of demand — check the split",""))))))</f>
        <v/>
      </c>
    </row>
    <row r="32">
      <c r="A32" s="9" t="n"/>
      <c r="B32" s="21" t="n"/>
      <c r="C32" s="21" t="n"/>
      <c r="D32" s="13" t="n"/>
      <c r="E32" s="22">
        <f>IF($A32="","",IFERROR(VLOOKUP($D32,$M$4:$N$10,2,TRUE),1.65))</f>
        <v/>
      </c>
      <c r="F32" s="23">
        <f>IF($A32="","",$B32*Inventory!$F$3)</f>
        <v/>
      </c>
      <c r="G32" s="23">
        <f>IF($A32="","",COUNTIFS(Lanes!$H$5:$H$204,$A32))</f>
        <v/>
      </c>
      <c r="H32" s="23">
        <f>IF($A32="","",SUMIFS(Lanes!$E$5:$E$204,Lanes!$H$5:$H$204,$A32))</f>
        <v/>
      </c>
      <c r="I32" s="14">
        <f>IF($A32="","",IFERROR($H32/$F32,0))</f>
        <v/>
      </c>
      <c r="J32" s="9" t="n"/>
      <c r="K32" s="15">
        <f>IF($A32="","",IF($B32&lt;=0,"⚠ daily demand is missing — nothing downstream can be sized",IF($G32=0,"⚠ no lane on the Lanes tab delivers here",IF($C32&lt;=0,"⚠ no standard deviation — safety stock will come out as zero",IF($I32&lt;0.95,"⚠ routed volume covers only "&amp;TEXT($I32,"0%")&amp;" of demand",IF($I32&gt;1.15,"routed volume is "&amp;TEXT($I32,"0%")&amp;" of demand — check the split",""))))))</f>
        <v/>
      </c>
    </row>
    <row r="33">
      <c r="A33" s="9" t="n"/>
      <c r="B33" s="21" t="n"/>
      <c r="C33" s="21" t="n"/>
      <c r="D33" s="13" t="n"/>
      <c r="E33" s="22">
        <f>IF($A33="","",IFERROR(VLOOKUP($D33,$M$4:$N$10,2,TRUE),1.65))</f>
        <v/>
      </c>
      <c r="F33" s="23">
        <f>IF($A33="","",$B33*Inventory!$F$3)</f>
        <v/>
      </c>
      <c r="G33" s="23">
        <f>IF($A33="","",COUNTIFS(Lanes!$H$5:$H$204,$A33))</f>
        <v/>
      </c>
      <c r="H33" s="23">
        <f>IF($A33="","",SUMIFS(Lanes!$E$5:$E$204,Lanes!$H$5:$H$204,$A33))</f>
        <v/>
      </c>
      <c r="I33" s="14">
        <f>IF($A33="","",IFERROR($H33/$F33,0))</f>
        <v/>
      </c>
      <c r="J33" s="9" t="n"/>
      <c r="K33" s="15">
        <f>IF($A33="","",IF($B33&lt;=0,"⚠ daily demand is missing — nothing downstream can be sized",IF($G33=0,"⚠ no lane on the Lanes tab delivers here",IF($C33&lt;=0,"⚠ no standard deviation — safety stock will come out as zero",IF($I33&lt;0.95,"⚠ routed volume covers only "&amp;TEXT($I33,"0%")&amp;" of demand",IF($I33&gt;1.15,"routed volume is "&amp;TEXT($I33,"0%")&amp;" of demand — check the split",""))))))</f>
        <v/>
      </c>
    </row>
    <row r="34">
      <c r="A34" s="9" t="n"/>
      <c r="B34" s="21" t="n"/>
      <c r="C34" s="21" t="n"/>
      <c r="D34" s="13" t="n"/>
      <c r="E34" s="22">
        <f>IF($A34="","",IFERROR(VLOOKUP($D34,$M$4:$N$10,2,TRUE),1.65))</f>
        <v/>
      </c>
      <c r="F34" s="23">
        <f>IF($A34="","",$B34*Inventory!$F$3)</f>
        <v/>
      </c>
      <c r="G34" s="23">
        <f>IF($A34="","",COUNTIFS(Lanes!$H$5:$H$204,$A34))</f>
        <v/>
      </c>
      <c r="H34" s="23">
        <f>IF($A34="","",SUMIFS(Lanes!$E$5:$E$204,Lanes!$H$5:$H$204,$A34))</f>
        <v/>
      </c>
      <c r="I34" s="14">
        <f>IF($A34="","",IFERROR($H34/$F34,0))</f>
        <v/>
      </c>
      <c r="J34" s="9" t="n"/>
      <c r="K34" s="15">
        <f>IF($A34="","",IF($B34&lt;=0,"⚠ daily demand is missing — nothing downstream can be sized",IF($G34=0,"⚠ no lane on the Lanes tab delivers here",IF($C34&lt;=0,"⚠ no standard deviation — safety stock will come out as zero",IF($I34&lt;0.95,"⚠ routed volume covers only "&amp;TEXT($I34,"0%")&amp;" of demand",IF($I34&gt;1.15,"routed volume is "&amp;TEXT($I34,"0%")&amp;" of demand — check the split",""))))))</f>
        <v/>
      </c>
    </row>
    <row r="35">
      <c r="A35" s="9" t="n"/>
      <c r="B35" s="21" t="n"/>
      <c r="C35" s="21" t="n"/>
      <c r="D35" s="13" t="n"/>
      <c r="E35" s="22">
        <f>IF($A35="","",IFERROR(VLOOKUP($D35,$M$4:$N$10,2,TRUE),1.65))</f>
        <v/>
      </c>
      <c r="F35" s="23">
        <f>IF($A35="","",$B35*Inventory!$F$3)</f>
        <v/>
      </c>
      <c r="G35" s="23">
        <f>IF($A35="","",COUNTIFS(Lanes!$H$5:$H$204,$A35))</f>
        <v/>
      </c>
      <c r="H35" s="23">
        <f>IF($A35="","",SUMIFS(Lanes!$E$5:$E$204,Lanes!$H$5:$H$204,$A35))</f>
        <v/>
      </c>
      <c r="I35" s="14">
        <f>IF($A35="","",IFERROR($H35/$F35,0))</f>
        <v/>
      </c>
      <c r="J35" s="9" t="n"/>
      <c r="K35" s="15">
        <f>IF($A35="","",IF($B35&lt;=0,"⚠ daily demand is missing — nothing downstream can be sized",IF($G35=0,"⚠ no lane on the Lanes tab delivers here",IF($C35&lt;=0,"⚠ no standard deviation — safety stock will come out as zero",IF($I35&lt;0.95,"⚠ routed volume covers only "&amp;TEXT($I35,"0%")&amp;" of demand",IF($I35&gt;1.15,"routed volume is "&amp;TEXT($I35,"0%")&amp;" of demand — check the split",""))))))</f>
        <v/>
      </c>
    </row>
    <row r="36">
      <c r="A36" s="9" t="n"/>
      <c r="B36" s="21" t="n"/>
      <c r="C36" s="21" t="n"/>
      <c r="D36" s="13" t="n"/>
      <c r="E36" s="22">
        <f>IF($A36="","",IFERROR(VLOOKUP($D36,$M$4:$N$10,2,TRUE),1.65))</f>
        <v/>
      </c>
      <c r="F36" s="23">
        <f>IF($A36="","",$B36*Inventory!$F$3)</f>
        <v/>
      </c>
      <c r="G36" s="23">
        <f>IF($A36="","",COUNTIFS(Lanes!$H$5:$H$204,$A36))</f>
        <v/>
      </c>
      <c r="H36" s="23">
        <f>IF($A36="","",SUMIFS(Lanes!$E$5:$E$204,Lanes!$H$5:$H$204,$A36))</f>
        <v/>
      </c>
      <c r="I36" s="14">
        <f>IF($A36="","",IFERROR($H36/$F36,0))</f>
        <v/>
      </c>
      <c r="J36" s="9" t="n"/>
      <c r="K36" s="15">
        <f>IF($A36="","",IF($B36&lt;=0,"⚠ daily demand is missing — nothing downstream can be sized",IF($G36=0,"⚠ no lane on the Lanes tab delivers here",IF($C36&lt;=0,"⚠ no standard deviation — safety stock will come out as zero",IF($I36&lt;0.95,"⚠ routed volume covers only "&amp;TEXT($I36,"0%")&amp;" of demand",IF($I36&gt;1.15,"routed volume is "&amp;TEXT($I36,"0%")&amp;" of demand — check the split",""))))))</f>
        <v/>
      </c>
    </row>
    <row r="37">
      <c r="A37" s="9" t="n"/>
      <c r="B37" s="21" t="n"/>
      <c r="C37" s="21" t="n"/>
      <c r="D37" s="13" t="n"/>
      <c r="E37" s="22">
        <f>IF($A37="","",IFERROR(VLOOKUP($D37,$M$4:$N$10,2,TRUE),1.65))</f>
        <v/>
      </c>
      <c r="F37" s="23">
        <f>IF($A37="","",$B37*Inventory!$F$3)</f>
        <v/>
      </c>
      <c r="G37" s="23">
        <f>IF($A37="","",COUNTIFS(Lanes!$H$5:$H$204,$A37))</f>
        <v/>
      </c>
      <c r="H37" s="23">
        <f>IF($A37="","",SUMIFS(Lanes!$E$5:$E$204,Lanes!$H$5:$H$204,$A37))</f>
        <v/>
      </c>
      <c r="I37" s="14">
        <f>IF($A37="","",IFERROR($H37/$F37,0))</f>
        <v/>
      </c>
      <c r="J37" s="9" t="n"/>
      <c r="K37" s="15">
        <f>IF($A37="","",IF($B37&lt;=0,"⚠ daily demand is missing — nothing downstream can be sized",IF($G37=0,"⚠ no lane on the Lanes tab delivers here",IF($C37&lt;=0,"⚠ no standard deviation — safety stock will come out as zero",IF($I37&lt;0.95,"⚠ routed volume covers only "&amp;TEXT($I37,"0%")&amp;" of demand",IF($I37&gt;1.15,"routed volume is "&amp;TEXT($I37,"0%")&amp;" of demand — check the split",""))))))</f>
        <v/>
      </c>
    </row>
    <row r="38">
      <c r="A38" s="9" t="n"/>
      <c r="B38" s="21" t="n"/>
      <c r="C38" s="21" t="n"/>
      <c r="D38" s="13" t="n"/>
      <c r="E38" s="22">
        <f>IF($A38="","",IFERROR(VLOOKUP($D38,$M$4:$N$10,2,TRUE),1.65))</f>
        <v/>
      </c>
      <c r="F38" s="23">
        <f>IF($A38="","",$B38*Inventory!$F$3)</f>
        <v/>
      </c>
      <c r="G38" s="23">
        <f>IF($A38="","",COUNTIFS(Lanes!$H$5:$H$204,$A38))</f>
        <v/>
      </c>
      <c r="H38" s="23">
        <f>IF($A38="","",SUMIFS(Lanes!$E$5:$E$204,Lanes!$H$5:$H$204,$A38))</f>
        <v/>
      </c>
      <c r="I38" s="14">
        <f>IF($A38="","",IFERROR($H38/$F38,0))</f>
        <v/>
      </c>
      <c r="J38" s="9" t="n"/>
      <c r="K38" s="15">
        <f>IF($A38="","",IF($B38&lt;=0,"⚠ daily demand is missing — nothing downstream can be sized",IF($G38=0,"⚠ no lane on the Lanes tab delivers here",IF($C38&lt;=0,"⚠ no standard deviation — safety stock will come out as zero",IF($I38&lt;0.95,"⚠ routed volume covers only "&amp;TEXT($I38,"0%")&amp;" of demand",IF($I38&gt;1.15,"routed volume is "&amp;TEXT($I38,"0%")&amp;" of demand — check the split",""))))))</f>
        <v/>
      </c>
    </row>
    <row r="39">
      <c r="A39" s="9" t="n"/>
      <c r="B39" s="21" t="n"/>
      <c r="C39" s="21" t="n"/>
      <c r="D39" s="13" t="n"/>
      <c r="E39" s="22">
        <f>IF($A39="","",IFERROR(VLOOKUP($D39,$M$4:$N$10,2,TRUE),1.65))</f>
        <v/>
      </c>
      <c r="F39" s="23">
        <f>IF($A39="","",$B39*Inventory!$F$3)</f>
        <v/>
      </c>
      <c r="G39" s="23">
        <f>IF($A39="","",COUNTIFS(Lanes!$H$5:$H$204,$A39))</f>
        <v/>
      </c>
      <c r="H39" s="23">
        <f>IF($A39="","",SUMIFS(Lanes!$E$5:$E$204,Lanes!$H$5:$H$204,$A39))</f>
        <v/>
      </c>
      <c r="I39" s="14">
        <f>IF($A39="","",IFERROR($H39/$F39,0))</f>
        <v/>
      </c>
      <c r="J39" s="9" t="n"/>
      <c r="K39" s="15">
        <f>IF($A39="","",IF($B39&lt;=0,"⚠ daily demand is missing — nothing downstream can be sized",IF($G39=0,"⚠ no lane on the Lanes tab delivers here",IF($C39&lt;=0,"⚠ no standard deviation — safety stock will come out as zero",IF($I39&lt;0.95,"⚠ routed volume covers only "&amp;TEXT($I39,"0%")&amp;" of demand",IF($I39&gt;1.15,"routed volume is "&amp;TEXT($I39,"0%")&amp;" of demand — check the split",""))))))</f>
        <v/>
      </c>
    </row>
    <row r="40">
      <c r="A40" s="9" t="n"/>
      <c r="B40" s="21" t="n"/>
      <c r="C40" s="21" t="n"/>
      <c r="D40" s="13" t="n"/>
      <c r="E40" s="22">
        <f>IF($A40="","",IFERROR(VLOOKUP($D40,$M$4:$N$10,2,TRUE),1.65))</f>
        <v/>
      </c>
      <c r="F40" s="23">
        <f>IF($A40="","",$B40*Inventory!$F$3)</f>
        <v/>
      </c>
      <c r="G40" s="23">
        <f>IF($A40="","",COUNTIFS(Lanes!$H$5:$H$204,$A40))</f>
        <v/>
      </c>
      <c r="H40" s="23">
        <f>IF($A40="","",SUMIFS(Lanes!$E$5:$E$204,Lanes!$H$5:$H$204,$A40))</f>
        <v/>
      </c>
      <c r="I40" s="14">
        <f>IF($A40="","",IFERROR($H40/$F40,0))</f>
        <v/>
      </c>
      <c r="J40" s="9" t="n"/>
      <c r="K40" s="15">
        <f>IF($A40="","",IF($B40&lt;=0,"⚠ daily demand is missing — nothing downstream can be sized",IF($G40=0,"⚠ no lane on the Lanes tab delivers here",IF($C40&lt;=0,"⚠ no standard deviation — safety stock will come out as zero",IF($I40&lt;0.95,"⚠ routed volume covers only "&amp;TEXT($I40,"0%")&amp;" of demand",IF($I40&gt;1.15,"routed volume is "&amp;TEXT($I40,"0%")&amp;" of demand — check the split",""))))))</f>
        <v/>
      </c>
    </row>
    <row r="41">
      <c r="A41" s="9" t="n"/>
      <c r="B41" s="21" t="n"/>
      <c r="C41" s="21" t="n"/>
      <c r="D41" s="13" t="n"/>
      <c r="E41" s="22">
        <f>IF($A41="","",IFERROR(VLOOKUP($D41,$M$4:$N$10,2,TRUE),1.65))</f>
        <v/>
      </c>
      <c r="F41" s="23">
        <f>IF($A41="","",$B41*Inventory!$F$3)</f>
        <v/>
      </c>
      <c r="G41" s="23">
        <f>IF($A41="","",COUNTIFS(Lanes!$H$5:$H$204,$A41))</f>
        <v/>
      </c>
      <c r="H41" s="23">
        <f>IF($A41="","",SUMIFS(Lanes!$E$5:$E$204,Lanes!$H$5:$H$204,$A41))</f>
        <v/>
      </c>
      <c r="I41" s="14">
        <f>IF($A41="","",IFERROR($H41/$F41,0))</f>
        <v/>
      </c>
      <c r="J41" s="9" t="n"/>
      <c r="K41" s="15">
        <f>IF($A41="","",IF($B41&lt;=0,"⚠ daily demand is missing — nothing downstream can be sized",IF($G41=0,"⚠ no lane on the Lanes tab delivers here",IF($C41&lt;=0,"⚠ no standard deviation — safety stock will come out as zero",IF($I41&lt;0.95,"⚠ routed volume covers only "&amp;TEXT($I41,"0%")&amp;" of demand",IF($I41&gt;1.15,"routed volume is "&amp;TEXT($I41,"0%")&amp;" of demand — check the split",""))))))</f>
        <v/>
      </c>
    </row>
    <row r="42">
      <c r="A42" s="9" t="n"/>
      <c r="B42" s="21" t="n"/>
      <c r="C42" s="21" t="n"/>
      <c r="D42" s="13" t="n"/>
      <c r="E42" s="22">
        <f>IF($A42="","",IFERROR(VLOOKUP($D42,$M$4:$N$10,2,TRUE),1.65))</f>
        <v/>
      </c>
      <c r="F42" s="23">
        <f>IF($A42="","",$B42*Inventory!$F$3)</f>
        <v/>
      </c>
      <c r="G42" s="23">
        <f>IF($A42="","",COUNTIFS(Lanes!$H$5:$H$204,$A42))</f>
        <v/>
      </c>
      <c r="H42" s="23">
        <f>IF($A42="","",SUMIFS(Lanes!$E$5:$E$204,Lanes!$H$5:$H$204,$A42))</f>
        <v/>
      </c>
      <c r="I42" s="14">
        <f>IF($A42="","",IFERROR($H42/$F42,0))</f>
        <v/>
      </c>
      <c r="J42" s="9" t="n"/>
      <c r="K42" s="15">
        <f>IF($A42="","",IF($B42&lt;=0,"⚠ daily demand is missing — nothing downstream can be sized",IF($G42=0,"⚠ no lane on the Lanes tab delivers here",IF($C42&lt;=0,"⚠ no standard deviation — safety stock will come out as zero",IF($I42&lt;0.95,"⚠ routed volume covers only "&amp;TEXT($I42,"0%")&amp;" of demand",IF($I42&gt;1.15,"routed volume is "&amp;TEXT($I42,"0%")&amp;" of demand — check the split",""))))))</f>
        <v/>
      </c>
    </row>
    <row r="43">
      <c r="A43" s="9" t="n"/>
      <c r="B43" s="21" t="n"/>
      <c r="C43" s="21" t="n"/>
      <c r="D43" s="13" t="n"/>
      <c r="E43" s="22">
        <f>IF($A43="","",IFERROR(VLOOKUP($D43,$M$4:$N$10,2,TRUE),1.65))</f>
        <v/>
      </c>
      <c r="F43" s="23">
        <f>IF($A43="","",$B43*Inventory!$F$3)</f>
        <v/>
      </c>
      <c r="G43" s="23">
        <f>IF($A43="","",COUNTIFS(Lanes!$H$5:$H$204,$A43))</f>
        <v/>
      </c>
      <c r="H43" s="23">
        <f>IF($A43="","",SUMIFS(Lanes!$E$5:$E$204,Lanes!$H$5:$H$204,$A43))</f>
        <v/>
      </c>
      <c r="I43" s="14">
        <f>IF($A43="","",IFERROR($H43/$F43,0))</f>
        <v/>
      </c>
      <c r="J43" s="9" t="n"/>
      <c r="K43" s="15">
        <f>IF($A43="","",IF($B43&lt;=0,"⚠ daily demand is missing — nothing downstream can be sized",IF($G43=0,"⚠ no lane on the Lanes tab delivers here",IF($C43&lt;=0,"⚠ no standard deviation — safety stock will come out as zero",IF($I43&lt;0.95,"⚠ routed volume covers only "&amp;TEXT($I43,"0%")&amp;" of demand",IF($I43&gt;1.15,"routed volume is "&amp;TEXT($I43,"0%")&amp;" of demand — check the split",""))))))</f>
        <v/>
      </c>
    </row>
    <row r="44">
      <c r="A44" s="9" t="n"/>
      <c r="B44" s="21" t="n"/>
      <c r="C44" s="21" t="n"/>
      <c r="D44" s="13" t="n"/>
      <c r="E44" s="22">
        <f>IF($A44="","",IFERROR(VLOOKUP($D44,$M$4:$N$10,2,TRUE),1.65))</f>
        <v/>
      </c>
      <c r="F44" s="23">
        <f>IF($A44="","",$B44*Inventory!$F$3)</f>
        <v/>
      </c>
      <c r="G44" s="23">
        <f>IF($A44="","",COUNTIFS(Lanes!$H$5:$H$204,$A44))</f>
        <v/>
      </c>
      <c r="H44" s="23">
        <f>IF($A44="","",SUMIFS(Lanes!$E$5:$E$204,Lanes!$H$5:$H$204,$A44))</f>
        <v/>
      </c>
      <c r="I44" s="14">
        <f>IF($A44="","",IFERROR($H44/$F44,0))</f>
        <v/>
      </c>
      <c r="J44" s="9" t="n"/>
      <c r="K44" s="15">
        <f>IF($A44="","",IF($B44&lt;=0,"⚠ daily demand is missing — nothing downstream can be sized",IF($G44=0,"⚠ no lane on the Lanes tab delivers here",IF($C44&lt;=0,"⚠ no standard deviation — safety stock will come out as zero",IF($I44&lt;0.95,"⚠ routed volume covers only "&amp;TEXT($I44,"0%")&amp;" of demand",IF($I44&gt;1.15,"routed volume is "&amp;TEXT($I44,"0%")&amp;" of demand — check the split",""))))))</f>
        <v/>
      </c>
    </row>
    <row r="45">
      <c r="A45" s="9" t="n"/>
      <c r="B45" s="21" t="n"/>
      <c r="C45" s="21" t="n"/>
      <c r="D45" s="13" t="n"/>
      <c r="E45" s="22">
        <f>IF($A45="","",IFERROR(VLOOKUP($D45,$M$4:$N$10,2,TRUE),1.65))</f>
        <v/>
      </c>
      <c r="F45" s="23">
        <f>IF($A45="","",$B45*Inventory!$F$3)</f>
        <v/>
      </c>
      <c r="G45" s="23">
        <f>IF($A45="","",COUNTIFS(Lanes!$H$5:$H$204,$A45))</f>
        <v/>
      </c>
      <c r="H45" s="23">
        <f>IF($A45="","",SUMIFS(Lanes!$E$5:$E$204,Lanes!$H$5:$H$204,$A45))</f>
        <v/>
      </c>
      <c r="I45" s="14">
        <f>IF($A45="","",IFERROR($H45/$F45,0))</f>
        <v/>
      </c>
      <c r="J45" s="9" t="n"/>
      <c r="K45" s="15">
        <f>IF($A45="","",IF($B45&lt;=0,"⚠ daily demand is missing — nothing downstream can be sized",IF($G45=0,"⚠ no lane on the Lanes tab delivers here",IF($C45&lt;=0,"⚠ no standard deviation — safety stock will come out as zero",IF($I45&lt;0.95,"⚠ routed volume covers only "&amp;TEXT($I45,"0%")&amp;" of demand",IF($I45&gt;1.15,"routed volume is "&amp;TEXT($I45,"0%")&amp;" of demand — check the split",""))))))</f>
        <v/>
      </c>
    </row>
    <row r="46">
      <c r="A46" s="9" t="n"/>
      <c r="B46" s="21" t="n"/>
      <c r="C46" s="21" t="n"/>
      <c r="D46" s="13" t="n"/>
      <c r="E46" s="22">
        <f>IF($A46="","",IFERROR(VLOOKUP($D46,$M$4:$N$10,2,TRUE),1.65))</f>
        <v/>
      </c>
      <c r="F46" s="23">
        <f>IF($A46="","",$B46*Inventory!$F$3)</f>
        <v/>
      </c>
      <c r="G46" s="23">
        <f>IF($A46="","",COUNTIFS(Lanes!$H$5:$H$204,$A46))</f>
        <v/>
      </c>
      <c r="H46" s="23">
        <f>IF($A46="","",SUMIFS(Lanes!$E$5:$E$204,Lanes!$H$5:$H$204,$A46))</f>
        <v/>
      </c>
      <c r="I46" s="14">
        <f>IF($A46="","",IFERROR($H46/$F46,0))</f>
        <v/>
      </c>
      <c r="J46" s="9" t="n"/>
      <c r="K46" s="15">
        <f>IF($A46="","",IF($B46&lt;=0,"⚠ daily demand is missing — nothing downstream can be sized",IF($G46=0,"⚠ no lane on the Lanes tab delivers here",IF($C46&lt;=0,"⚠ no standard deviation — safety stock will come out as zero",IF($I46&lt;0.95,"⚠ routed volume covers only "&amp;TEXT($I46,"0%")&amp;" of demand",IF($I46&gt;1.15,"routed volume is "&amp;TEXT($I46,"0%")&amp;" of demand — check the split",""))))))</f>
        <v/>
      </c>
    </row>
    <row r="47">
      <c r="A47" s="9" t="n"/>
      <c r="B47" s="21" t="n"/>
      <c r="C47" s="21" t="n"/>
      <c r="D47" s="13" t="n"/>
      <c r="E47" s="22">
        <f>IF($A47="","",IFERROR(VLOOKUP($D47,$M$4:$N$10,2,TRUE),1.65))</f>
        <v/>
      </c>
      <c r="F47" s="23">
        <f>IF($A47="","",$B47*Inventory!$F$3)</f>
        <v/>
      </c>
      <c r="G47" s="23">
        <f>IF($A47="","",COUNTIFS(Lanes!$H$5:$H$204,$A47))</f>
        <v/>
      </c>
      <c r="H47" s="23">
        <f>IF($A47="","",SUMIFS(Lanes!$E$5:$E$204,Lanes!$H$5:$H$204,$A47))</f>
        <v/>
      </c>
      <c r="I47" s="14">
        <f>IF($A47="","",IFERROR($H47/$F47,0))</f>
        <v/>
      </c>
      <c r="J47" s="9" t="n"/>
      <c r="K47" s="15">
        <f>IF($A47="","",IF($B47&lt;=0,"⚠ daily demand is missing — nothing downstream can be sized",IF($G47=0,"⚠ no lane on the Lanes tab delivers here",IF($C47&lt;=0,"⚠ no standard deviation — safety stock will come out as zero",IF($I47&lt;0.95,"⚠ routed volume covers only "&amp;TEXT($I47,"0%")&amp;" of demand",IF($I47&gt;1.15,"routed volume is "&amp;TEXT($I47,"0%")&amp;" of demand — check the split",""))))))</f>
        <v/>
      </c>
    </row>
    <row r="48">
      <c r="A48" s="9" t="n"/>
      <c r="B48" s="21" t="n"/>
      <c r="C48" s="21" t="n"/>
      <c r="D48" s="13" t="n"/>
      <c r="E48" s="22">
        <f>IF($A48="","",IFERROR(VLOOKUP($D48,$M$4:$N$10,2,TRUE),1.65))</f>
        <v/>
      </c>
      <c r="F48" s="23">
        <f>IF($A48="","",$B48*Inventory!$F$3)</f>
        <v/>
      </c>
      <c r="G48" s="23">
        <f>IF($A48="","",COUNTIFS(Lanes!$H$5:$H$204,$A48))</f>
        <v/>
      </c>
      <c r="H48" s="23">
        <f>IF($A48="","",SUMIFS(Lanes!$E$5:$E$204,Lanes!$H$5:$H$204,$A48))</f>
        <v/>
      </c>
      <c r="I48" s="14">
        <f>IF($A48="","",IFERROR($H48/$F48,0))</f>
        <v/>
      </c>
      <c r="J48" s="9" t="n"/>
      <c r="K48" s="15">
        <f>IF($A48="","",IF($B48&lt;=0,"⚠ daily demand is missing — nothing downstream can be sized",IF($G48=0,"⚠ no lane on the Lanes tab delivers here",IF($C48&lt;=0,"⚠ no standard deviation — safety stock will come out as zero",IF($I48&lt;0.95,"⚠ routed volume covers only "&amp;TEXT($I48,"0%")&amp;" of demand",IF($I48&gt;1.15,"routed volume is "&amp;TEXT($I48,"0%")&amp;" of demand — check the split",""))))))</f>
        <v/>
      </c>
    </row>
    <row r="49">
      <c r="A49" s="9" t="n"/>
      <c r="B49" s="21" t="n"/>
      <c r="C49" s="21" t="n"/>
      <c r="D49" s="13" t="n"/>
      <c r="E49" s="22">
        <f>IF($A49="","",IFERROR(VLOOKUP($D49,$M$4:$N$10,2,TRUE),1.65))</f>
        <v/>
      </c>
      <c r="F49" s="23">
        <f>IF($A49="","",$B49*Inventory!$F$3)</f>
        <v/>
      </c>
      <c r="G49" s="23">
        <f>IF($A49="","",COUNTIFS(Lanes!$H$5:$H$204,$A49))</f>
        <v/>
      </c>
      <c r="H49" s="23">
        <f>IF($A49="","",SUMIFS(Lanes!$E$5:$E$204,Lanes!$H$5:$H$204,$A49))</f>
        <v/>
      </c>
      <c r="I49" s="14">
        <f>IF($A49="","",IFERROR($H49/$F49,0))</f>
        <v/>
      </c>
      <c r="J49" s="9" t="n"/>
      <c r="K49" s="15">
        <f>IF($A49="","",IF($B49&lt;=0,"⚠ daily demand is missing — nothing downstream can be sized",IF($G49=0,"⚠ no lane on the Lanes tab delivers here",IF($C49&lt;=0,"⚠ no standard deviation — safety stock will come out as zero",IF($I49&lt;0.95,"⚠ routed volume covers only "&amp;TEXT($I49,"0%")&amp;" of demand",IF($I49&gt;1.15,"routed volume is "&amp;TEXT($I49,"0%")&amp;" of demand — check the split",""))))))</f>
        <v/>
      </c>
    </row>
    <row r="50">
      <c r="A50" s="9" t="n"/>
      <c r="B50" s="21" t="n"/>
      <c r="C50" s="21" t="n"/>
      <c r="D50" s="13" t="n"/>
      <c r="E50" s="22">
        <f>IF($A50="","",IFERROR(VLOOKUP($D50,$M$4:$N$10,2,TRUE),1.65))</f>
        <v/>
      </c>
      <c r="F50" s="23">
        <f>IF($A50="","",$B50*Inventory!$F$3)</f>
        <v/>
      </c>
      <c r="G50" s="23">
        <f>IF($A50="","",COUNTIFS(Lanes!$H$5:$H$204,$A50))</f>
        <v/>
      </c>
      <c r="H50" s="23">
        <f>IF($A50="","",SUMIFS(Lanes!$E$5:$E$204,Lanes!$H$5:$H$204,$A50))</f>
        <v/>
      </c>
      <c r="I50" s="14">
        <f>IF($A50="","",IFERROR($H50/$F50,0))</f>
        <v/>
      </c>
      <c r="J50" s="9" t="n"/>
      <c r="K50" s="15">
        <f>IF($A50="","",IF($B50&lt;=0,"⚠ daily demand is missing — nothing downstream can be sized",IF($G50=0,"⚠ no lane on the Lanes tab delivers here",IF($C50&lt;=0,"⚠ no standard deviation — safety stock will come out as zero",IF($I50&lt;0.95,"⚠ routed volume covers only "&amp;TEXT($I50,"0%")&amp;" of demand",IF($I50&gt;1.15,"routed volume is "&amp;TEXT($I50,"0%")&amp;" of demand — check the split",""))))))</f>
        <v/>
      </c>
    </row>
    <row r="51">
      <c r="A51" s="9" t="n"/>
      <c r="B51" s="21" t="n"/>
      <c r="C51" s="21" t="n"/>
      <c r="D51" s="13" t="n"/>
      <c r="E51" s="22">
        <f>IF($A51="","",IFERROR(VLOOKUP($D51,$M$4:$N$10,2,TRUE),1.65))</f>
        <v/>
      </c>
      <c r="F51" s="23">
        <f>IF($A51="","",$B51*Inventory!$F$3)</f>
        <v/>
      </c>
      <c r="G51" s="23">
        <f>IF($A51="","",COUNTIFS(Lanes!$H$5:$H$204,$A51))</f>
        <v/>
      </c>
      <c r="H51" s="23">
        <f>IF($A51="","",SUMIFS(Lanes!$E$5:$E$204,Lanes!$H$5:$H$204,$A51))</f>
        <v/>
      </c>
      <c r="I51" s="14">
        <f>IF($A51="","",IFERROR($H51/$F51,0))</f>
        <v/>
      </c>
      <c r="J51" s="9" t="n"/>
      <c r="K51" s="15">
        <f>IF($A51="","",IF($B51&lt;=0,"⚠ daily demand is missing — nothing downstream can be sized",IF($G51=0,"⚠ no lane on the Lanes tab delivers here",IF($C51&lt;=0,"⚠ no standard deviation — safety stock will come out as zero",IF($I51&lt;0.95,"⚠ routed volume covers only "&amp;TEXT($I51,"0%")&amp;" of demand",IF($I51&gt;1.15,"routed volume is "&amp;TEXT($I51,"0%")&amp;" of demand — check the split",""))))))</f>
        <v/>
      </c>
    </row>
    <row r="52">
      <c r="A52" s="9" t="n"/>
      <c r="B52" s="21" t="n"/>
      <c r="C52" s="21" t="n"/>
      <c r="D52" s="13" t="n"/>
      <c r="E52" s="22">
        <f>IF($A52="","",IFERROR(VLOOKUP($D52,$M$4:$N$10,2,TRUE),1.65))</f>
        <v/>
      </c>
      <c r="F52" s="23">
        <f>IF($A52="","",$B52*Inventory!$F$3)</f>
        <v/>
      </c>
      <c r="G52" s="23">
        <f>IF($A52="","",COUNTIFS(Lanes!$H$5:$H$204,$A52))</f>
        <v/>
      </c>
      <c r="H52" s="23">
        <f>IF($A52="","",SUMIFS(Lanes!$E$5:$E$204,Lanes!$H$5:$H$204,$A52))</f>
        <v/>
      </c>
      <c r="I52" s="14">
        <f>IF($A52="","",IFERROR($H52/$F52,0))</f>
        <v/>
      </c>
      <c r="J52" s="9" t="n"/>
      <c r="K52" s="15">
        <f>IF($A52="","",IF($B52&lt;=0,"⚠ daily demand is missing — nothing downstream can be sized",IF($G52=0,"⚠ no lane on the Lanes tab delivers here",IF($C52&lt;=0,"⚠ no standard deviation — safety stock will come out as zero",IF($I52&lt;0.95,"⚠ routed volume covers only "&amp;TEXT($I52,"0%")&amp;" of demand",IF($I52&gt;1.15,"routed volume is "&amp;TEXT($I52,"0%")&amp;" of demand — check the split",""))))))</f>
        <v/>
      </c>
    </row>
    <row r="53">
      <c r="A53" s="9" t="n"/>
      <c r="B53" s="21" t="n"/>
      <c r="C53" s="21" t="n"/>
      <c r="D53" s="13" t="n"/>
      <c r="E53" s="22">
        <f>IF($A53="","",IFERROR(VLOOKUP($D53,$M$4:$N$10,2,TRUE),1.65))</f>
        <v/>
      </c>
      <c r="F53" s="23">
        <f>IF($A53="","",$B53*Inventory!$F$3)</f>
        <v/>
      </c>
      <c r="G53" s="23">
        <f>IF($A53="","",COUNTIFS(Lanes!$H$5:$H$204,$A53))</f>
        <v/>
      </c>
      <c r="H53" s="23">
        <f>IF($A53="","",SUMIFS(Lanes!$E$5:$E$204,Lanes!$H$5:$H$204,$A53))</f>
        <v/>
      </c>
      <c r="I53" s="14">
        <f>IF($A53="","",IFERROR($H53/$F53,0))</f>
        <v/>
      </c>
      <c r="J53" s="9" t="n"/>
      <c r="K53" s="15">
        <f>IF($A53="","",IF($B53&lt;=0,"⚠ daily demand is missing — nothing downstream can be sized",IF($G53=0,"⚠ no lane on the Lanes tab delivers here",IF($C53&lt;=0,"⚠ no standard deviation — safety stock will come out as zero",IF($I53&lt;0.95,"⚠ routed volume covers only "&amp;TEXT($I53,"0%")&amp;" of demand",IF($I53&gt;1.15,"routed volume is "&amp;TEXT($I53,"0%")&amp;" of demand — check the split",""))))))</f>
        <v/>
      </c>
    </row>
    <row r="54">
      <c r="A54" s="9" t="n"/>
      <c r="B54" s="21" t="n"/>
      <c r="C54" s="21" t="n"/>
      <c r="D54" s="13" t="n"/>
      <c r="E54" s="22">
        <f>IF($A54="","",IFERROR(VLOOKUP($D54,$M$4:$N$10,2,TRUE),1.65))</f>
        <v/>
      </c>
      <c r="F54" s="23">
        <f>IF($A54="","",$B54*Inventory!$F$3)</f>
        <v/>
      </c>
      <c r="G54" s="23">
        <f>IF($A54="","",COUNTIFS(Lanes!$H$5:$H$204,$A54))</f>
        <v/>
      </c>
      <c r="H54" s="23">
        <f>IF($A54="","",SUMIFS(Lanes!$E$5:$E$204,Lanes!$H$5:$H$204,$A54))</f>
        <v/>
      </c>
      <c r="I54" s="14">
        <f>IF($A54="","",IFERROR($H54/$F54,0))</f>
        <v/>
      </c>
      <c r="J54" s="9" t="n"/>
      <c r="K54" s="15">
        <f>IF($A54="","",IF($B54&lt;=0,"⚠ daily demand is missing — nothing downstream can be sized",IF($G54=0,"⚠ no lane on the Lanes tab delivers here",IF($C54&lt;=0,"⚠ no standard deviation — safety stock will come out as zero",IF($I54&lt;0.95,"⚠ routed volume covers only "&amp;TEXT($I54,"0%")&amp;" of demand",IF($I54&gt;1.15,"routed volume is "&amp;TEXT($I54,"0%")&amp;" of demand — check the split",""))))))</f>
        <v/>
      </c>
    </row>
    <row r="55">
      <c r="A55" s="9" t="n"/>
      <c r="B55" s="21" t="n"/>
      <c r="C55" s="21" t="n"/>
      <c r="D55" s="13" t="n"/>
      <c r="E55" s="22">
        <f>IF($A55="","",IFERROR(VLOOKUP($D55,$M$4:$N$10,2,TRUE),1.65))</f>
        <v/>
      </c>
      <c r="F55" s="23">
        <f>IF($A55="","",$B55*Inventory!$F$3)</f>
        <v/>
      </c>
      <c r="G55" s="23">
        <f>IF($A55="","",COUNTIFS(Lanes!$H$5:$H$204,$A55))</f>
        <v/>
      </c>
      <c r="H55" s="23">
        <f>IF($A55="","",SUMIFS(Lanes!$E$5:$E$204,Lanes!$H$5:$H$204,$A55))</f>
        <v/>
      </c>
      <c r="I55" s="14">
        <f>IF($A55="","",IFERROR($H55/$F55,0))</f>
        <v/>
      </c>
      <c r="J55" s="9" t="n"/>
      <c r="K55" s="15">
        <f>IF($A55="","",IF($B55&lt;=0,"⚠ daily demand is missing — nothing downstream can be sized",IF($G55=0,"⚠ no lane on the Lanes tab delivers here",IF($C55&lt;=0,"⚠ no standard deviation — safety stock will come out as zero",IF($I55&lt;0.95,"⚠ routed volume covers only "&amp;TEXT($I55,"0%")&amp;" of demand",IF($I55&gt;1.15,"routed volume is "&amp;TEXT($I55,"0%")&amp;" of demand — check the split",""))))))</f>
        <v/>
      </c>
    </row>
    <row r="56">
      <c r="A56" s="9" t="n"/>
      <c r="B56" s="21" t="n"/>
      <c r="C56" s="21" t="n"/>
      <c r="D56" s="13" t="n"/>
      <c r="E56" s="22">
        <f>IF($A56="","",IFERROR(VLOOKUP($D56,$M$4:$N$10,2,TRUE),1.65))</f>
        <v/>
      </c>
      <c r="F56" s="23">
        <f>IF($A56="","",$B56*Inventory!$F$3)</f>
        <v/>
      </c>
      <c r="G56" s="23">
        <f>IF($A56="","",COUNTIFS(Lanes!$H$5:$H$204,$A56))</f>
        <v/>
      </c>
      <c r="H56" s="23">
        <f>IF($A56="","",SUMIFS(Lanes!$E$5:$E$204,Lanes!$H$5:$H$204,$A56))</f>
        <v/>
      </c>
      <c r="I56" s="14">
        <f>IF($A56="","",IFERROR($H56/$F56,0))</f>
        <v/>
      </c>
      <c r="J56" s="9" t="n"/>
      <c r="K56" s="15">
        <f>IF($A56="","",IF($B56&lt;=0,"⚠ daily demand is missing — nothing downstream can be sized",IF($G56=0,"⚠ no lane on the Lanes tab delivers here",IF($C56&lt;=0,"⚠ no standard deviation — safety stock will come out as zero",IF($I56&lt;0.95,"⚠ routed volume covers only "&amp;TEXT($I56,"0%")&amp;" of demand",IF($I56&gt;1.15,"routed volume is "&amp;TEXT($I56,"0%")&amp;" of demand — check the split",""))))))</f>
        <v/>
      </c>
    </row>
    <row r="57">
      <c r="A57" s="9" t="n"/>
      <c r="B57" s="21" t="n"/>
      <c r="C57" s="21" t="n"/>
      <c r="D57" s="13" t="n"/>
      <c r="E57" s="22">
        <f>IF($A57="","",IFERROR(VLOOKUP($D57,$M$4:$N$10,2,TRUE),1.65))</f>
        <v/>
      </c>
      <c r="F57" s="23">
        <f>IF($A57="","",$B57*Inventory!$F$3)</f>
        <v/>
      </c>
      <c r="G57" s="23">
        <f>IF($A57="","",COUNTIFS(Lanes!$H$5:$H$204,$A57))</f>
        <v/>
      </c>
      <c r="H57" s="23">
        <f>IF($A57="","",SUMIFS(Lanes!$E$5:$E$204,Lanes!$H$5:$H$204,$A57))</f>
        <v/>
      </c>
      <c r="I57" s="14">
        <f>IF($A57="","",IFERROR($H57/$F57,0))</f>
        <v/>
      </c>
      <c r="J57" s="9" t="n"/>
      <c r="K57" s="15">
        <f>IF($A57="","",IF($B57&lt;=0,"⚠ daily demand is missing — nothing downstream can be sized",IF($G57=0,"⚠ no lane on the Lanes tab delivers here",IF($C57&lt;=0,"⚠ no standard deviation — safety stock will come out as zero",IF($I57&lt;0.95,"⚠ routed volume covers only "&amp;TEXT($I57,"0%")&amp;" of demand",IF($I57&gt;1.15,"routed volume is "&amp;TEXT($I57,"0%")&amp;" of demand — check the split",""))))))</f>
        <v/>
      </c>
    </row>
    <row r="58">
      <c r="A58" s="9" t="n"/>
      <c r="B58" s="21" t="n"/>
      <c r="C58" s="21" t="n"/>
      <c r="D58" s="13" t="n"/>
      <c r="E58" s="22">
        <f>IF($A58="","",IFERROR(VLOOKUP($D58,$M$4:$N$10,2,TRUE),1.65))</f>
        <v/>
      </c>
      <c r="F58" s="23">
        <f>IF($A58="","",$B58*Inventory!$F$3)</f>
        <v/>
      </c>
      <c r="G58" s="23">
        <f>IF($A58="","",COUNTIFS(Lanes!$H$5:$H$204,$A58))</f>
        <v/>
      </c>
      <c r="H58" s="23">
        <f>IF($A58="","",SUMIFS(Lanes!$E$5:$E$204,Lanes!$H$5:$H$204,$A58))</f>
        <v/>
      </c>
      <c r="I58" s="14">
        <f>IF($A58="","",IFERROR($H58/$F58,0))</f>
        <v/>
      </c>
      <c r="J58" s="9" t="n"/>
      <c r="K58" s="15">
        <f>IF($A58="","",IF($B58&lt;=0,"⚠ daily demand is missing — nothing downstream can be sized",IF($G58=0,"⚠ no lane on the Lanes tab delivers here",IF($C58&lt;=0,"⚠ no standard deviation — safety stock will come out as zero",IF($I58&lt;0.95,"⚠ routed volume covers only "&amp;TEXT($I58,"0%")&amp;" of demand",IF($I58&gt;1.15,"routed volume is "&amp;TEXT($I58,"0%")&amp;" of demand — check the split",""))))))</f>
        <v/>
      </c>
    </row>
    <row r="59">
      <c r="A59" s="9" t="n"/>
      <c r="B59" s="21" t="n"/>
      <c r="C59" s="21" t="n"/>
      <c r="D59" s="13" t="n"/>
      <c r="E59" s="22">
        <f>IF($A59="","",IFERROR(VLOOKUP($D59,$M$4:$N$10,2,TRUE),1.65))</f>
        <v/>
      </c>
      <c r="F59" s="23">
        <f>IF($A59="","",$B59*Inventory!$F$3)</f>
        <v/>
      </c>
      <c r="G59" s="23">
        <f>IF($A59="","",COUNTIFS(Lanes!$H$5:$H$204,$A59))</f>
        <v/>
      </c>
      <c r="H59" s="23">
        <f>IF($A59="","",SUMIFS(Lanes!$E$5:$E$204,Lanes!$H$5:$H$204,$A59))</f>
        <v/>
      </c>
      <c r="I59" s="14">
        <f>IF($A59="","",IFERROR($H59/$F59,0))</f>
        <v/>
      </c>
      <c r="J59" s="9" t="n"/>
      <c r="K59" s="15">
        <f>IF($A59="","",IF($B59&lt;=0,"⚠ daily demand is missing — nothing downstream can be sized",IF($G59=0,"⚠ no lane on the Lanes tab delivers here",IF($C59&lt;=0,"⚠ no standard deviation — safety stock will come out as zero",IF($I59&lt;0.95,"⚠ routed volume covers only "&amp;TEXT($I59,"0%")&amp;" of demand",IF($I59&gt;1.15,"routed volume is "&amp;TEXT($I59,"0%")&amp;" of demand — check the split",""))))))</f>
        <v/>
      </c>
    </row>
    <row r="60">
      <c r="A60" s="9" t="n"/>
      <c r="B60" s="21" t="n"/>
      <c r="C60" s="21" t="n"/>
      <c r="D60" s="13" t="n"/>
      <c r="E60" s="22">
        <f>IF($A60="","",IFERROR(VLOOKUP($D60,$M$4:$N$10,2,TRUE),1.65))</f>
        <v/>
      </c>
      <c r="F60" s="23">
        <f>IF($A60="","",$B60*Inventory!$F$3)</f>
        <v/>
      </c>
      <c r="G60" s="23">
        <f>IF($A60="","",COUNTIFS(Lanes!$H$5:$H$204,$A60))</f>
        <v/>
      </c>
      <c r="H60" s="23">
        <f>IF($A60="","",SUMIFS(Lanes!$E$5:$E$204,Lanes!$H$5:$H$204,$A60))</f>
        <v/>
      </c>
      <c r="I60" s="14">
        <f>IF($A60="","",IFERROR($H60/$F60,0))</f>
        <v/>
      </c>
      <c r="J60" s="9" t="n"/>
      <c r="K60" s="15">
        <f>IF($A60="","",IF($B60&lt;=0,"⚠ daily demand is missing — nothing downstream can be sized",IF($G60=0,"⚠ no lane on the Lanes tab delivers here",IF($C60&lt;=0,"⚠ no standard deviation — safety stock will come out as zero",IF($I60&lt;0.95,"⚠ routed volume covers only "&amp;TEXT($I60,"0%")&amp;" of demand",IF($I60&gt;1.15,"routed volume is "&amp;TEXT($I60,"0%")&amp;" of demand — check the split",""))))))</f>
        <v/>
      </c>
    </row>
    <row r="61">
      <c r="A61" s="9" t="n"/>
      <c r="B61" s="21" t="n"/>
      <c r="C61" s="21" t="n"/>
      <c r="D61" s="13" t="n"/>
      <c r="E61" s="22">
        <f>IF($A61="","",IFERROR(VLOOKUP($D61,$M$4:$N$10,2,TRUE),1.65))</f>
        <v/>
      </c>
      <c r="F61" s="23">
        <f>IF($A61="","",$B61*Inventory!$F$3)</f>
        <v/>
      </c>
      <c r="G61" s="23">
        <f>IF($A61="","",COUNTIFS(Lanes!$H$5:$H$204,$A61))</f>
        <v/>
      </c>
      <c r="H61" s="23">
        <f>IF($A61="","",SUMIFS(Lanes!$E$5:$E$204,Lanes!$H$5:$H$204,$A61))</f>
        <v/>
      </c>
      <c r="I61" s="14">
        <f>IF($A61="","",IFERROR($H61/$F61,0))</f>
        <v/>
      </c>
      <c r="J61" s="9" t="n"/>
      <c r="K61" s="15">
        <f>IF($A61="","",IF($B61&lt;=0,"⚠ daily demand is missing — nothing downstream can be sized",IF($G61=0,"⚠ no lane on the Lanes tab delivers here",IF($C61&lt;=0,"⚠ no standard deviation — safety stock will come out as zero",IF($I61&lt;0.95,"⚠ routed volume covers only "&amp;TEXT($I61,"0%")&amp;" of demand",IF($I61&gt;1.15,"routed volume is "&amp;TEXT($I61,"0%")&amp;" of demand — check the split",""))))))</f>
        <v/>
      </c>
    </row>
    <row r="62">
      <c r="A62" s="9" t="n"/>
      <c r="B62" s="21" t="n"/>
      <c r="C62" s="21" t="n"/>
      <c r="D62" s="13" t="n"/>
      <c r="E62" s="22">
        <f>IF($A62="","",IFERROR(VLOOKUP($D62,$M$4:$N$10,2,TRUE),1.65))</f>
        <v/>
      </c>
      <c r="F62" s="23">
        <f>IF($A62="","",$B62*Inventory!$F$3)</f>
        <v/>
      </c>
      <c r="G62" s="23">
        <f>IF($A62="","",COUNTIFS(Lanes!$H$5:$H$204,$A62))</f>
        <v/>
      </c>
      <c r="H62" s="23">
        <f>IF($A62="","",SUMIFS(Lanes!$E$5:$E$204,Lanes!$H$5:$H$204,$A62))</f>
        <v/>
      </c>
      <c r="I62" s="14">
        <f>IF($A62="","",IFERROR($H62/$F62,0))</f>
        <v/>
      </c>
      <c r="J62" s="9" t="n"/>
      <c r="K62" s="15">
        <f>IF($A62="","",IF($B62&lt;=0,"⚠ daily demand is missing — nothing downstream can be sized",IF($G62=0,"⚠ no lane on the Lanes tab delivers here",IF($C62&lt;=0,"⚠ no standard deviation — safety stock will come out as zero",IF($I62&lt;0.95,"⚠ routed volume covers only "&amp;TEXT($I62,"0%")&amp;" of demand",IF($I62&gt;1.15,"routed volume is "&amp;TEXT($I62,"0%")&amp;" of demand — check the split",""))))))</f>
        <v/>
      </c>
    </row>
    <row r="63">
      <c r="A63" s="9" t="n"/>
      <c r="B63" s="21" t="n"/>
      <c r="C63" s="21" t="n"/>
      <c r="D63" s="13" t="n"/>
      <c r="E63" s="22">
        <f>IF($A63="","",IFERROR(VLOOKUP($D63,$M$4:$N$10,2,TRUE),1.65))</f>
        <v/>
      </c>
      <c r="F63" s="23">
        <f>IF($A63="","",$B63*Inventory!$F$3)</f>
        <v/>
      </c>
      <c r="G63" s="23">
        <f>IF($A63="","",COUNTIFS(Lanes!$H$5:$H$204,$A63))</f>
        <v/>
      </c>
      <c r="H63" s="23">
        <f>IF($A63="","",SUMIFS(Lanes!$E$5:$E$204,Lanes!$H$5:$H$204,$A63))</f>
        <v/>
      </c>
      <c r="I63" s="14">
        <f>IF($A63="","",IFERROR($H63/$F63,0))</f>
        <v/>
      </c>
      <c r="J63" s="9" t="n"/>
      <c r="K63" s="15">
        <f>IF($A63="","",IF($B63&lt;=0,"⚠ daily demand is missing — nothing downstream can be sized",IF($G63=0,"⚠ no lane on the Lanes tab delivers here",IF($C63&lt;=0,"⚠ no standard deviation — safety stock will come out as zero",IF($I63&lt;0.95,"⚠ routed volume covers only "&amp;TEXT($I63,"0%")&amp;" of demand",IF($I63&gt;1.15,"routed volume is "&amp;TEXT($I63,"0%")&amp;" of demand — check the split",""))))))</f>
        <v/>
      </c>
    </row>
    <row r="64">
      <c r="A64" s="9" t="n"/>
      <c r="B64" s="21" t="n"/>
      <c r="C64" s="21" t="n"/>
      <c r="D64" s="13" t="n"/>
      <c r="E64" s="22">
        <f>IF($A64="","",IFERROR(VLOOKUP($D64,$M$4:$N$10,2,TRUE),1.65))</f>
        <v/>
      </c>
      <c r="F64" s="23">
        <f>IF($A64="","",$B64*Inventory!$F$3)</f>
        <v/>
      </c>
      <c r="G64" s="23">
        <f>IF($A64="","",COUNTIFS(Lanes!$H$5:$H$204,$A64))</f>
        <v/>
      </c>
      <c r="H64" s="23">
        <f>IF($A64="","",SUMIFS(Lanes!$E$5:$E$204,Lanes!$H$5:$H$204,$A64))</f>
        <v/>
      </c>
      <c r="I64" s="14">
        <f>IF($A64="","",IFERROR($H64/$F64,0))</f>
        <v/>
      </c>
      <c r="J64" s="9" t="n"/>
      <c r="K64" s="15">
        <f>IF($A64="","",IF($B64&lt;=0,"⚠ daily demand is missing — nothing downstream can be sized",IF($G64=0,"⚠ no lane on the Lanes tab delivers here",IF($C64&lt;=0,"⚠ no standard deviation — safety stock will come out as zero",IF($I64&lt;0.95,"⚠ routed volume covers only "&amp;TEXT($I64,"0%")&amp;" of demand",IF($I64&gt;1.15,"routed volume is "&amp;TEXT($I64,"0%")&amp;" of demand — check the split",""))))))</f>
        <v/>
      </c>
    </row>
    <row r="65">
      <c r="A65" s="9" t="n"/>
      <c r="B65" s="21" t="n"/>
      <c r="C65" s="21" t="n"/>
      <c r="D65" s="13" t="n"/>
      <c r="E65" s="22">
        <f>IF($A65="","",IFERROR(VLOOKUP($D65,$M$4:$N$10,2,TRUE),1.65))</f>
        <v/>
      </c>
      <c r="F65" s="23">
        <f>IF($A65="","",$B65*Inventory!$F$3)</f>
        <v/>
      </c>
      <c r="G65" s="23">
        <f>IF($A65="","",COUNTIFS(Lanes!$H$5:$H$204,$A65))</f>
        <v/>
      </c>
      <c r="H65" s="23">
        <f>IF($A65="","",SUMIFS(Lanes!$E$5:$E$204,Lanes!$H$5:$H$204,$A65))</f>
        <v/>
      </c>
      <c r="I65" s="14">
        <f>IF($A65="","",IFERROR($H65/$F65,0))</f>
        <v/>
      </c>
      <c r="J65" s="9" t="n"/>
      <c r="K65" s="15">
        <f>IF($A65="","",IF($B65&lt;=0,"⚠ daily demand is missing — nothing downstream can be sized",IF($G65=0,"⚠ no lane on the Lanes tab delivers here",IF($C65&lt;=0,"⚠ no standard deviation — safety stock will come out as zero",IF($I65&lt;0.95,"⚠ routed volume covers only "&amp;TEXT($I65,"0%")&amp;" of demand",IF($I65&gt;1.15,"routed volume is "&amp;TEXT($I65,"0%")&amp;" of demand — check the split",""))))))</f>
        <v/>
      </c>
    </row>
    <row r="66">
      <c r="A66" s="9" t="n"/>
      <c r="B66" s="21" t="n"/>
      <c r="C66" s="21" t="n"/>
      <c r="D66" s="13" t="n"/>
      <c r="E66" s="22">
        <f>IF($A66="","",IFERROR(VLOOKUP($D66,$M$4:$N$10,2,TRUE),1.65))</f>
        <v/>
      </c>
      <c r="F66" s="23">
        <f>IF($A66="","",$B66*Inventory!$F$3)</f>
        <v/>
      </c>
      <c r="G66" s="23">
        <f>IF($A66="","",COUNTIFS(Lanes!$H$5:$H$204,$A66))</f>
        <v/>
      </c>
      <c r="H66" s="23">
        <f>IF($A66="","",SUMIFS(Lanes!$E$5:$E$204,Lanes!$H$5:$H$204,$A66))</f>
        <v/>
      </c>
      <c r="I66" s="14">
        <f>IF($A66="","",IFERROR($H66/$F66,0))</f>
        <v/>
      </c>
      <c r="J66" s="9" t="n"/>
      <c r="K66" s="15">
        <f>IF($A66="","",IF($B66&lt;=0,"⚠ daily demand is missing — nothing downstream can be sized",IF($G66=0,"⚠ no lane on the Lanes tab delivers here",IF($C66&lt;=0,"⚠ no standard deviation — safety stock will come out as zero",IF($I66&lt;0.95,"⚠ routed volume covers only "&amp;TEXT($I66,"0%")&amp;" of demand",IF($I66&gt;1.15,"routed volume is "&amp;TEXT($I66,"0%")&amp;" of demand — check the split",""))))))</f>
        <v/>
      </c>
    </row>
    <row r="67">
      <c r="A67" s="9" t="n"/>
      <c r="B67" s="21" t="n"/>
      <c r="C67" s="21" t="n"/>
      <c r="D67" s="13" t="n"/>
      <c r="E67" s="22">
        <f>IF($A67="","",IFERROR(VLOOKUP($D67,$M$4:$N$10,2,TRUE),1.65))</f>
        <v/>
      </c>
      <c r="F67" s="23">
        <f>IF($A67="","",$B67*Inventory!$F$3)</f>
        <v/>
      </c>
      <c r="G67" s="23">
        <f>IF($A67="","",COUNTIFS(Lanes!$H$5:$H$204,$A67))</f>
        <v/>
      </c>
      <c r="H67" s="23">
        <f>IF($A67="","",SUMIFS(Lanes!$E$5:$E$204,Lanes!$H$5:$H$204,$A67))</f>
        <v/>
      </c>
      <c r="I67" s="14">
        <f>IF($A67="","",IFERROR($H67/$F67,0))</f>
        <v/>
      </c>
      <c r="J67" s="9" t="n"/>
      <c r="K67" s="15">
        <f>IF($A67="","",IF($B67&lt;=0,"⚠ daily demand is missing — nothing downstream can be sized",IF($G67=0,"⚠ no lane on the Lanes tab delivers here",IF($C67&lt;=0,"⚠ no standard deviation — safety stock will come out as zero",IF($I67&lt;0.95,"⚠ routed volume covers only "&amp;TEXT($I67,"0%")&amp;" of demand",IF($I67&gt;1.15,"routed volume is "&amp;TEXT($I67,"0%")&amp;" of demand — check the split",""))))))</f>
        <v/>
      </c>
    </row>
    <row r="68">
      <c r="A68" s="9" t="n"/>
      <c r="B68" s="21" t="n"/>
      <c r="C68" s="21" t="n"/>
      <c r="D68" s="13" t="n"/>
      <c r="E68" s="22">
        <f>IF($A68="","",IFERROR(VLOOKUP($D68,$M$4:$N$10,2,TRUE),1.65))</f>
        <v/>
      </c>
      <c r="F68" s="23">
        <f>IF($A68="","",$B68*Inventory!$F$3)</f>
        <v/>
      </c>
      <c r="G68" s="23">
        <f>IF($A68="","",COUNTIFS(Lanes!$H$5:$H$204,$A68))</f>
        <v/>
      </c>
      <c r="H68" s="23">
        <f>IF($A68="","",SUMIFS(Lanes!$E$5:$E$204,Lanes!$H$5:$H$204,$A68))</f>
        <v/>
      </c>
      <c r="I68" s="14">
        <f>IF($A68="","",IFERROR($H68/$F68,0))</f>
        <v/>
      </c>
      <c r="J68" s="9" t="n"/>
      <c r="K68" s="15">
        <f>IF($A68="","",IF($B68&lt;=0,"⚠ daily demand is missing — nothing downstream can be sized",IF($G68=0,"⚠ no lane on the Lanes tab delivers here",IF($C68&lt;=0,"⚠ no standard deviation — safety stock will come out as zero",IF($I68&lt;0.95,"⚠ routed volume covers only "&amp;TEXT($I68,"0%")&amp;" of demand",IF($I68&gt;1.15,"routed volume is "&amp;TEXT($I68,"0%")&amp;" of demand — check the split",""))))))</f>
        <v/>
      </c>
    </row>
    <row r="69">
      <c r="A69" s="9" t="n"/>
      <c r="B69" s="21" t="n"/>
      <c r="C69" s="21" t="n"/>
      <c r="D69" s="13" t="n"/>
      <c r="E69" s="22">
        <f>IF($A69="","",IFERROR(VLOOKUP($D69,$M$4:$N$10,2,TRUE),1.65))</f>
        <v/>
      </c>
      <c r="F69" s="23">
        <f>IF($A69="","",$B69*Inventory!$F$3)</f>
        <v/>
      </c>
      <c r="G69" s="23">
        <f>IF($A69="","",COUNTIFS(Lanes!$H$5:$H$204,$A69))</f>
        <v/>
      </c>
      <c r="H69" s="23">
        <f>IF($A69="","",SUMIFS(Lanes!$E$5:$E$204,Lanes!$H$5:$H$204,$A69))</f>
        <v/>
      </c>
      <c r="I69" s="14">
        <f>IF($A69="","",IFERROR($H69/$F69,0))</f>
        <v/>
      </c>
      <c r="J69" s="9" t="n"/>
      <c r="K69" s="15">
        <f>IF($A69="","",IF($B69&lt;=0,"⚠ daily demand is missing — nothing downstream can be sized",IF($G69=0,"⚠ no lane on the Lanes tab delivers here",IF($C69&lt;=0,"⚠ no standard deviation — safety stock will come out as zero",IF($I69&lt;0.95,"⚠ routed volume covers only "&amp;TEXT($I69,"0%")&amp;" of demand",IF($I69&gt;1.15,"routed volume is "&amp;TEXT($I69,"0%")&amp;" of demand — check the split",""))))))</f>
        <v/>
      </c>
    </row>
    <row r="70">
      <c r="A70" s="9" t="n"/>
      <c r="B70" s="21" t="n"/>
      <c r="C70" s="21" t="n"/>
      <c r="D70" s="13" t="n"/>
      <c r="E70" s="22">
        <f>IF($A70="","",IFERROR(VLOOKUP($D70,$M$4:$N$10,2,TRUE),1.65))</f>
        <v/>
      </c>
      <c r="F70" s="23">
        <f>IF($A70="","",$B70*Inventory!$F$3)</f>
        <v/>
      </c>
      <c r="G70" s="23">
        <f>IF($A70="","",COUNTIFS(Lanes!$H$5:$H$204,$A70))</f>
        <v/>
      </c>
      <c r="H70" s="23">
        <f>IF($A70="","",SUMIFS(Lanes!$E$5:$E$204,Lanes!$H$5:$H$204,$A70))</f>
        <v/>
      </c>
      <c r="I70" s="14">
        <f>IF($A70="","",IFERROR($H70/$F70,0))</f>
        <v/>
      </c>
      <c r="J70" s="9" t="n"/>
      <c r="K70" s="15">
        <f>IF($A70="","",IF($B70&lt;=0,"⚠ daily demand is missing — nothing downstream can be sized",IF($G70=0,"⚠ no lane on the Lanes tab delivers here",IF($C70&lt;=0,"⚠ no standard deviation — safety stock will come out as zero",IF($I70&lt;0.95,"⚠ routed volume covers only "&amp;TEXT($I70,"0%")&amp;" of demand",IF($I70&gt;1.15,"routed volume is "&amp;TEXT($I70,"0%")&amp;" of demand — check the split",""))))))</f>
        <v/>
      </c>
    </row>
    <row r="71">
      <c r="A71" s="9" t="n"/>
      <c r="B71" s="21" t="n"/>
      <c r="C71" s="21" t="n"/>
      <c r="D71" s="13" t="n"/>
      <c r="E71" s="22">
        <f>IF($A71="","",IFERROR(VLOOKUP($D71,$M$4:$N$10,2,TRUE),1.65))</f>
        <v/>
      </c>
      <c r="F71" s="23">
        <f>IF($A71="","",$B71*Inventory!$F$3)</f>
        <v/>
      </c>
      <c r="G71" s="23">
        <f>IF($A71="","",COUNTIFS(Lanes!$H$5:$H$204,$A71))</f>
        <v/>
      </c>
      <c r="H71" s="23">
        <f>IF($A71="","",SUMIFS(Lanes!$E$5:$E$204,Lanes!$H$5:$H$204,$A71))</f>
        <v/>
      </c>
      <c r="I71" s="14">
        <f>IF($A71="","",IFERROR($H71/$F71,0))</f>
        <v/>
      </c>
      <c r="J71" s="9" t="n"/>
      <c r="K71" s="15">
        <f>IF($A71="","",IF($B71&lt;=0,"⚠ daily demand is missing — nothing downstream can be sized",IF($G71=0,"⚠ no lane on the Lanes tab delivers here",IF($C71&lt;=0,"⚠ no standard deviation — safety stock will come out as zero",IF($I71&lt;0.95,"⚠ routed volume covers only "&amp;TEXT($I71,"0%")&amp;" of demand",IF($I71&gt;1.15,"routed volume is "&amp;TEXT($I71,"0%")&amp;" of demand — check the split",""))))))</f>
        <v/>
      </c>
    </row>
    <row r="72">
      <c r="A72" s="9" t="n"/>
      <c r="B72" s="21" t="n"/>
      <c r="C72" s="21" t="n"/>
      <c r="D72" s="13" t="n"/>
      <c r="E72" s="22">
        <f>IF($A72="","",IFERROR(VLOOKUP($D72,$M$4:$N$10,2,TRUE),1.65))</f>
        <v/>
      </c>
      <c r="F72" s="23">
        <f>IF($A72="","",$B72*Inventory!$F$3)</f>
        <v/>
      </c>
      <c r="G72" s="23">
        <f>IF($A72="","",COUNTIFS(Lanes!$H$5:$H$204,$A72))</f>
        <v/>
      </c>
      <c r="H72" s="23">
        <f>IF($A72="","",SUMIFS(Lanes!$E$5:$E$204,Lanes!$H$5:$H$204,$A72))</f>
        <v/>
      </c>
      <c r="I72" s="14">
        <f>IF($A72="","",IFERROR($H72/$F72,0))</f>
        <v/>
      </c>
      <c r="J72" s="9" t="n"/>
      <c r="K72" s="15">
        <f>IF($A72="","",IF($B72&lt;=0,"⚠ daily demand is missing — nothing downstream can be sized",IF($G72=0,"⚠ no lane on the Lanes tab delivers here",IF($C72&lt;=0,"⚠ no standard deviation — safety stock will come out as zero",IF($I72&lt;0.95,"⚠ routed volume covers only "&amp;TEXT($I72,"0%")&amp;" of demand",IF($I72&gt;1.15,"routed volume is "&amp;TEXT($I72,"0%")&amp;" of demand — check the split",""))))))</f>
        <v/>
      </c>
    </row>
    <row r="73">
      <c r="A73" s="9" t="n"/>
      <c r="B73" s="21" t="n"/>
      <c r="C73" s="21" t="n"/>
      <c r="D73" s="13" t="n"/>
      <c r="E73" s="22">
        <f>IF($A73="","",IFERROR(VLOOKUP($D73,$M$4:$N$10,2,TRUE),1.65))</f>
        <v/>
      </c>
      <c r="F73" s="23">
        <f>IF($A73="","",$B73*Inventory!$F$3)</f>
        <v/>
      </c>
      <c r="G73" s="23">
        <f>IF($A73="","",COUNTIFS(Lanes!$H$5:$H$204,$A73))</f>
        <v/>
      </c>
      <c r="H73" s="23">
        <f>IF($A73="","",SUMIFS(Lanes!$E$5:$E$204,Lanes!$H$5:$H$204,$A73))</f>
        <v/>
      </c>
      <c r="I73" s="14">
        <f>IF($A73="","",IFERROR($H73/$F73,0))</f>
        <v/>
      </c>
      <c r="J73" s="9" t="n"/>
      <c r="K73" s="15">
        <f>IF($A73="","",IF($B73&lt;=0,"⚠ daily demand is missing — nothing downstream can be sized",IF($G73=0,"⚠ no lane on the Lanes tab delivers here",IF($C73&lt;=0,"⚠ no standard deviation — safety stock will come out as zero",IF($I73&lt;0.95,"⚠ routed volume covers only "&amp;TEXT($I73,"0%")&amp;" of demand",IF($I73&gt;1.15,"routed volume is "&amp;TEXT($I73,"0%")&amp;" of demand — check the split",""))))))</f>
        <v/>
      </c>
    </row>
    <row r="74">
      <c r="A74" s="9" t="n"/>
      <c r="B74" s="21" t="n"/>
      <c r="C74" s="21" t="n"/>
      <c r="D74" s="13" t="n"/>
      <c r="E74" s="22">
        <f>IF($A74="","",IFERROR(VLOOKUP($D74,$M$4:$N$10,2,TRUE),1.65))</f>
        <v/>
      </c>
      <c r="F74" s="23">
        <f>IF($A74="","",$B74*Inventory!$F$3)</f>
        <v/>
      </c>
      <c r="G74" s="23">
        <f>IF($A74="","",COUNTIFS(Lanes!$H$5:$H$204,$A74))</f>
        <v/>
      </c>
      <c r="H74" s="23">
        <f>IF($A74="","",SUMIFS(Lanes!$E$5:$E$204,Lanes!$H$5:$H$204,$A74))</f>
        <v/>
      </c>
      <c r="I74" s="14">
        <f>IF($A74="","",IFERROR($H74/$F74,0))</f>
        <v/>
      </c>
      <c r="J74" s="9" t="n"/>
      <c r="K74" s="15">
        <f>IF($A74="","",IF($B74&lt;=0,"⚠ daily demand is missing — nothing downstream can be sized",IF($G74=0,"⚠ no lane on the Lanes tab delivers here",IF($C74&lt;=0,"⚠ no standard deviation — safety stock will come out as zero",IF($I74&lt;0.95,"⚠ routed volume covers only "&amp;TEXT($I74,"0%")&amp;" of demand",IF($I74&gt;1.15,"routed volume is "&amp;TEXT($I74,"0%")&amp;" of demand — check the split",""))))))</f>
        <v/>
      </c>
    </row>
    <row r="75">
      <c r="A75" s="9" t="n"/>
      <c r="B75" s="21" t="n"/>
      <c r="C75" s="21" t="n"/>
      <c r="D75" s="13" t="n"/>
      <c r="E75" s="22">
        <f>IF($A75="","",IFERROR(VLOOKUP($D75,$M$4:$N$10,2,TRUE),1.65))</f>
        <v/>
      </c>
      <c r="F75" s="23">
        <f>IF($A75="","",$B75*Inventory!$F$3)</f>
        <v/>
      </c>
      <c r="G75" s="23">
        <f>IF($A75="","",COUNTIFS(Lanes!$H$5:$H$204,$A75))</f>
        <v/>
      </c>
      <c r="H75" s="23">
        <f>IF($A75="","",SUMIFS(Lanes!$E$5:$E$204,Lanes!$H$5:$H$204,$A75))</f>
        <v/>
      </c>
      <c r="I75" s="14">
        <f>IF($A75="","",IFERROR($H75/$F75,0))</f>
        <v/>
      </c>
      <c r="J75" s="9" t="n"/>
      <c r="K75" s="15">
        <f>IF($A75="","",IF($B75&lt;=0,"⚠ daily demand is missing — nothing downstream can be sized",IF($G75=0,"⚠ no lane on the Lanes tab delivers here",IF($C75&lt;=0,"⚠ no standard deviation — safety stock will come out as zero",IF($I75&lt;0.95,"⚠ routed volume covers only "&amp;TEXT($I75,"0%")&amp;" of demand",IF($I75&gt;1.15,"routed volume is "&amp;TEXT($I75,"0%")&amp;" of demand — check the split",""))))))</f>
        <v/>
      </c>
    </row>
    <row r="76">
      <c r="A76" s="9" t="n"/>
      <c r="B76" s="21" t="n"/>
      <c r="C76" s="21" t="n"/>
      <c r="D76" s="13" t="n"/>
      <c r="E76" s="22">
        <f>IF($A76="","",IFERROR(VLOOKUP($D76,$M$4:$N$10,2,TRUE),1.65))</f>
        <v/>
      </c>
      <c r="F76" s="23">
        <f>IF($A76="","",$B76*Inventory!$F$3)</f>
        <v/>
      </c>
      <c r="G76" s="23">
        <f>IF($A76="","",COUNTIFS(Lanes!$H$5:$H$204,$A76))</f>
        <v/>
      </c>
      <c r="H76" s="23">
        <f>IF($A76="","",SUMIFS(Lanes!$E$5:$E$204,Lanes!$H$5:$H$204,$A76))</f>
        <v/>
      </c>
      <c r="I76" s="14">
        <f>IF($A76="","",IFERROR($H76/$F76,0))</f>
        <v/>
      </c>
      <c r="J76" s="9" t="n"/>
      <c r="K76" s="15">
        <f>IF($A76="","",IF($B76&lt;=0,"⚠ daily demand is missing — nothing downstream can be sized",IF($G76=0,"⚠ no lane on the Lanes tab delivers here",IF($C76&lt;=0,"⚠ no standard deviation — safety stock will come out as zero",IF($I76&lt;0.95,"⚠ routed volume covers only "&amp;TEXT($I76,"0%")&amp;" of demand",IF($I76&gt;1.15,"routed volume is "&amp;TEXT($I76,"0%")&amp;" of demand — check the split",""))))))</f>
        <v/>
      </c>
    </row>
    <row r="77">
      <c r="A77" s="9" t="n"/>
      <c r="B77" s="21" t="n"/>
      <c r="C77" s="21" t="n"/>
      <c r="D77" s="13" t="n"/>
      <c r="E77" s="22">
        <f>IF($A77="","",IFERROR(VLOOKUP($D77,$M$4:$N$10,2,TRUE),1.65))</f>
        <v/>
      </c>
      <c r="F77" s="23">
        <f>IF($A77="","",$B77*Inventory!$F$3)</f>
        <v/>
      </c>
      <c r="G77" s="23">
        <f>IF($A77="","",COUNTIFS(Lanes!$H$5:$H$204,$A77))</f>
        <v/>
      </c>
      <c r="H77" s="23">
        <f>IF($A77="","",SUMIFS(Lanes!$E$5:$E$204,Lanes!$H$5:$H$204,$A77))</f>
        <v/>
      </c>
      <c r="I77" s="14">
        <f>IF($A77="","",IFERROR($H77/$F77,0))</f>
        <v/>
      </c>
      <c r="J77" s="9" t="n"/>
      <c r="K77" s="15">
        <f>IF($A77="","",IF($B77&lt;=0,"⚠ daily demand is missing — nothing downstream can be sized",IF($G77=0,"⚠ no lane on the Lanes tab delivers here",IF($C77&lt;=0,"⚠ no standard deviation — safety stock will come out as zero",IF($I77&lt;0.95,"⚠ routed volume covers only "&amp;TEXT($I77,"0%")&amp;" of demand",IF($I77&gt;1.15,"routed volume is "&amp;TEXT($I77,"0%")&amp;" of demand — check the split",""))))))</f>
        <v/>
      </c>
    </row>
    <row r="78">
      <c r="A78" s="9" t="n"/>
      <c r="B78" s="21" t="n"/>
      <c r="C78" s="21" t="n"/>
      <c r="D78" s="13" t="n"/>
      <c r="E78" s="22">
        <f>IF($A78="","",IFERROR(VLOOKUP($D78,$M$4:$N$10,2,TRUE),1.65))</f>
        <v/>
      </c>
      <c r="F78" s="23">
        <f>IF($A78="","",$B78*Inventory!$F$3)</f>
        <v/>
      </c>
      <c r="G78" s="23">
        <f>IF($A78="","",COUNTIFS(Lanes!$H$5:$H$204,$A78))</f>
        <v/>
      </c>
      <c r="H78" s="23">
        <f>IF($A78="","",SUMIFS(Lanes!$E$5:$E$204,Lanes!$H$5:$H$204,$A78))</f>
        <v/>
      </c>
      <c r="I78" s="14">
        <f>IF($A78="","",IFERROR($H78/$F78,0))</f>
        <v/>
      </c>
      <c r="J78" s="9" t="n"/>
      <c r="K78" s="15">
        <f>IF($A78="","",IF($B78&lt;=0,"⚠ daily demand is missing — nothing downstream can be sized",IF($G78=0,"⚠ no lane on the Lanes tab delivers here",IF($C78&lt;=0,"⚠ no standard deviation — safety stock will come out as zero",IF($I78&lt;0.95,"⚠ routed volume covers only "&amp;TEXT($I78,"0%")&amp;" of demand",IF($I78&gt;1.15,"routed volume is "&amp;TEXT($I78,"0%")&amp;" of demand — check the split",""))))))</f>
        <v/>
      </c>
    </row>
    <row r="79">
      <c r="A79" s="9" t="n"/>
      <c r="B79" s="21" t="n"/>
      <c r="C79" s="21" t="n"/>
      <c r="D79" s="13" t="n"/>
      <c r="E79" s="22">
        <f>IF($A79="","",IFERROR(VLOOKUP($D79,$M$4:$N$10,2,TRUE),1.65))</f>
        <v/>
      </c>
      <c r="F79" s="23">
        <f>IF($A79="","",$B79*Inventory!$F$3)</f>
        <v/>
      </c>
      <c r="G79" s="23">
        <f>IF($A79="","",COUNTIFS(Lanes!$H$5:$H$204,$A79))</f>
        <v/>
      </c>
      <c r="H79" s="23">
        <f>IF($A79="","",SUMIFS(Lanes!$E$5:$E$204,Lanes!$H$5:$H$204,$A79))</f>
        <v/>
      </c>
      <c r="I79" s="14">
        <f>IF($A79="","",IFERROR($H79/$F79,0))</f>
        <v/>
      </c>
      <c r="J79" s="9" t="n"/>
      <c r="K79" s="15">
        <f>IF($A79="","",IF($B79&lt;=0,"⚠ daily demand is missing — nothing downstream can be sized",IF($G79=0,"⚠ no lane on the Lanes tab delivers here",IF($C79&lt;=0,"⚠ no standard deviation — safety stock will come out as zero",IF($I79&lt;0.95,"⚠ routed volume covers only "&amp;TEXT($I79,"0%")&amp;" of demand",IF($I79&gt;1.15,"routed volume is "&amp;TEXT($I79,"0%")&amp;" of demand — check the split",""))))))</f>
        <v/>
      </c>
    </row>
    <row r="80">
      <c r="A80" s="9" t="n"/>
      <c r="B80" s="21" t="n"/>
      <c r="C80" s="21" t="n"/>
      <c r="D80" s="13" t="n"/>
      <c r="E80" s="22">
        <f>IF($A80="","",IFERROR(VLOOKUP($D80,$M$4:$N$10,2,TRUE),1.65))</f>
        <v/>
      </c>
      <c r="F80" s="23">
        <f>IF($A80="","",$B80*Inventory!$F$3)</f>
        <v/>
      </c>
      <c r="G80" s="23">
        <f>IF($A80="","",COUNTIFS(Lanes!$H$5:$H$204,$A80))</f>
        <v/>
      </c>
      <c r="H80" s="23">
        <f>IF($A80="","",SUMIFS(Lanes!$E$5:$E$204,Lanes!$H$5:$H$204,$A80))</f>
        <v/>
      </c>
      <c r="I80" s="14">
        <f>IF($A80="","",IFERROR($H80/$F80,0))</f>
        <v/>
      </c>
      <c r="J80" s="9" t="n"/>
      <c r="K80" s="15">
        <f>IF($A80="","",IF($B80&lt;=0,"⚠ daily demand is missing — nothing downstream can be sized",IF($G80=0,"⚠ no lane on the Lanes tab delivers here",IF($C80&lt;=0,"⚠ no standard deviation — safety stock will come out as zero",IF($I80&lt;0.95,"⚠ routed volume covers only "&amp;TEXT($I80,"0%")&amp;" of demand",IF($I80&gt;1.15,"routed volume is "&amp;TEXT($I80,"0%")&amp;" of demand — check the split",""))))))</f>
        <v/>
      </c>
    </row>
    <row r="81">
      <c r="A81" s="9" t="n"/>
      <c r="B81" s="21" t="n"/>
      <c r="C81" s="21" t="n"/>
      <c r="D81" s="13" t="n"/>
      <c r="E81" s="22">
        <f>IF($A81="","",IFERROR(VLOOKUP($D81,$M$4:$N$10,2,TRUE),1.65))</f>
        <v/>
      </c>
      <c r="F81" s="23">
        <f>IF($A81="","",$B81*Inventory!$F$3)</f>
        <v/>
      </c>
      <c r="G81" s="23">
        <f>IF($A81="","",COUNTIFS(Lanes!$H$5:$H$204,$A81))</f>
        <v/>
      </c>
      <c r="H81" s="23">
        <f>IF($A81="","",SUMIFS(Lanes!$E$5:$E$204,Lanes!$H$5:$H$204,$A81))</f>
        <v/>
      </c>
      <c r="I81" s="14">
        <f>IF($A81="","",IFERROR($H81/$F81,0))</f>
        <v/>
      </c>
      <c r="J81" s="9" t="n"/>
      <c r="K81" s="15">
        <f>IF($A81="","",IF($B81&lt;=0,"⚠ daily demand is missing — nothing downstream can be sized",IF($G81=0,"⚠ no lane on the Lanes tab delivers here",IF($C81&lt;=0,"⚠ no standard deviation — safety stock will come out as zero",IF($I81&lt;0.95,"⚠ routed volume covers only "&amp;TEXT($I81,"0%")&amp;" of demand",IF($I81&gt;1.15,"routed volume is "&amp;TEXT($I81,"0%")&amp;" of demand — check the split",""))))))</f>
        <v/>
      </c>
    </row>
    <row r="82">
      <c r="A82" s="9" t="n"/>
      <c r="B82" s="21" t="n"/>
      <c r="C82" s="21" t="n"/>
      <c r="D82" s="13" t="n"/>
      <c r="E82" s="22">
        <f>IF($A82="","",IFERROR(VLOOKUP($D82,$M$4:$N$10,2,TRUE),1.65))</f>
        <v/>
      </c>
      <c r="F82" s="23">
        <f>IF($A82="","",$B82*Inventory!$F$3)</f>
        <v/>
      </c>
      <c r="G82" s="23">
        <f>IF($A82="","",COUNTIFS(Lanes!$H$5:$H$204,$A82))</f>
        <v/>
      </c>
      <c r="H82" s="23">
        <f>IF($A82="","",SUMIFS(Lanes!$E$5:$E$204,Lanes!$H$5:$H$204,$A82))</f>
        <v/>
      </c>
      <c r="I82" s="14">
        <f>IF($A82="","",IFERROR($H82/$F82,0))</f>
        <v/>
      </c>
      <c r="J82" s="9" t="n"/>
      <c r="K82" s="15">
        <f>IF($A82="","",IF($B82&lt;=0,"⚠ daily demand is missing — nothing downstream can be sized",IF($G82=0,"⚠ no lane on the Lanes tab delivers here",IF($C82&lt;=0,"⚠ no standard deviation — safety stock will come out as zero",IF($I82&lt;0.95,"⚠ routed volume covers only "&amp;TEXT($I82,"0%")&amp;" of demand",IF($I82&gt;1.15,"routed volume is "&amp;TEXT($I82,"0%")&amp;" of demand — check the split",""))))))</f>
        <v/>
      </c>
    </row>
    <row r="83">
      <c r="A83" s="9" t="n"/>
      <c r="B83" s="21" t="n"/>
      <c r="C83" s="21" t="n"/>
      <c r="D83" s="13" t="n"/>
      <c r="E83" s="22">
        <f>IF($A83="","",IFERROR(VLOOKUP($D83,$M$4:$N$10,2,TRUE),1.65))</f>
        <v/>
      </c>
      <c r="F83" s="23">
        <f>IF($A83="","",$B83*Inventory!$F$3)</f>
        <v/>
      </c>
      <c r="G83" s="23">
        <f>IF($A83="","",COUNTIFS(Lanes!$H$5:$H$204,$A83))</f>
        <v/>
      </c>
      <c r="H83" s="23">
        <f>IF($A83="","",SUMIFS(Lanes!$E$5:$E$204,Lanes!$H$5:$H$204,$A83))</f>
        <v/>
      </c>
      <c r="I83" s="14">
        <f>IF($A83="","",IFERROR($H83/$F83,0))</f>
        <v/>
      </c>
      <c r="J83" s="9" t="n"/>
      <c r="K83" s="15">
        <f>IF($A83="","",IF($B83&lt;=0,"⚠ daily demand is missing — nothing downstream can be sized",IF($G83=0,"⚠ no lane on the Lanes tab delivers here",IF($C83&lt;=0,"⚠ no standard deviation — safety stock will come out as zero",IF($I83&lt;0.95,"⚠ routed volume covers only "&amp;TEXT($I83,"0%")&amp;" of demand",IF($I83&gt;1.15,"routed volume is "&amp;TEXT($I83,"0%")&amp;" of demand — check the split",""))))))</f>
        <v/>
      </c>
    </row>
    <row r="84">
      <c r="A84" s="9" t="n"/>
      <c r="B84" s="21" t="n"/>
      <c r="C84" s="21" t="n"/>
      <c r="D84" s="13" t="n"/>
      <c r="E84" s="22">
        <f>IF($A84="","",IFERROR(VLOOKUP($D84,$M$4:$N$10,2,TRUE),1.65))</f>
        <v/>
      </c>
      <c r="F84" s="23">
        <f>IF($A84="","",$B84*Inventory!$F$3)</f>
        <v/>
      </c>
      <c r="G84" s="23">
        <f>IF($A84="","",COUNTIFS(Lanes!$H$5:$H$204,$A84))</f>
        <v/>
      </c>
      <c r="H84" s="23">
        <f>IF($A84="","",SUMIFS(Lanes!$E$5:$E$204,Lanes!$H$5:$H$204,$A84))</f>
        <v/>
      </c>
      <c r="I84" s="14">
        <f>IF($A84="","",IFERROR($H84/$F84,0))</f>
        <v/>
      </c>
      <c r="J84" s="9" t="n"/>
      <c r="K84" s="15">
        <f>IF($A84="","",IF($B84&lt;=0,"⚠ daily demand is missing — nothing downstream can be sized",IF($G84=0,"⚠ no lane on the Lanes tab delivers here",IF($C84&lt;=0,"⚠ no standard deviation — safety stock will come out as zero",IF($I84&lt;0.95,"⚠ routed volume covers only "&amp;TEXT($I84,"0%")&amp;" of demand",IF($I84&gt;1.15,"routed volume is "&amp;TEXT($I84,"0%")&amp;" of demand — check the split",""))))))</f>
        <v/>
      </c>
    </row>
    <row r="85">
      <c r="A85" s="9" t="n"/>
      <c r="B85" s="21" t="n"/>
      <c r="C85" s="21" t="n"/>
      <c r="D85" s="13" t="n"/>
      <c r="E85" s="22">
        <f>IF($A85="","",IFERROR(VLOOKUP($D85,$M$4:$N$10,2,TRUE),1.65))</f>
        <v/>
      </c>
      <c r="F85" s="23">
        <f>IF($A85="","",$B85*Inventory!$F$3)</f>
        <v/>
      </c>
      <c r="G85" s="23">
        <f>IF($A85="","",COUNTIFS(Lanes!$H$5:$H$204,$A85))</f>
        <v/>
      </c>
      <c r="H85" s="23">
        <f>IF($A85="","",SUMIFS(Lanes!$E$5:$E$204,Lanes!$H$5:$H$204,$A85))</f>
        <v/>
      </c>
      <c r="I85" s="14">
        <f>IF($A85="","",IFERROR($H85/$F85,0))</f>
        <v/>
      </c>
      <c r="J85" s="9" t="n"/>
      <c r="K85" s="15">
        <f>IF($A85="","",IF($B85&lt;=0,"⚠ daily demand is missing — nothing downstream can be sized",IF($G85=0,"⚠ no lane on the Lanes tab delivers here",IF($C85&lt;=0,"⚠ no standard deviation — safety stock will come out as zero",IF($I85&lt;0.95,"⚠ routed volume covers only "&amp;TEXT($I85,"0%")&amp;" of demand",IF($I85&gt;1.15,"routed volume is "&amp;TEXT($I85,"0%")&amp;" of demand — check the split",""))))))</f>
        <v/>
      </c>
    </row>
    <row r="86">
      <c r="A86" s="9" t="n"/>
      <c r="B86" s="21" t="n"/>
      <c r="C86" s="21" t="n"/>
      <c r="D86" s="13" t="n"/>
      <c r="E86" s="22">
        <f>IF($A86="","",IFERROR(VLOOKUP($D86,$M$4:$N$10,2,TRUE),1.65))</f>
        <v/>
      </c>
      <c r="F86" s="23">
        <f>IF($A86="","",$B86*Inventory!$F$3)</f>
        <v/>
      </c>
      <c r="G86" s="23">
        <f>IF($A86="","",COUNTIFS(Lanes!$H$5:$H$204,$A86))</f>
        <v/>
      </c>
      <c r="H86" s="23">
        <f>IF($A86="","",SUMIFS(Lanes!$E$5:$E$204,Lanes!$H$5:$H$204,$A86))</f>
        <v/>
      </c>
      <c r="I86" s="14">
        <f>IF($A86="","",IFERROR($H86/$F86,0))</f>
        <v/>
      </c>
      <c r="J86" s="9" t="n"/>
      <c r="K86" s="15">
        <f>IF($A86="","",IF($B86&lt;=0,"⚠ daily demand is missing — nothing downstream can be sized",IF($G86=0,"⚠ no lane on the Lanes tab delivers here",IF($C86&lt;=0,"⚠ no standard deviation — safety stock will come out as zero",IF($I86&lt;0.95,"⚠ routed volume covers only "&amp;TEXT($I86,"0%")&amp;" of demand",IF($I86&gt;1.15,"routed volume is "&amp;TEXT($I86,"0%")&amp;" of demand — check the split",""))))))</f>
        <v/>
      </c>
    </row>
    <row r="87">
      <c r="A87" s="9" t="n"/>
      <c r="B87" s="21" t="n"/>
      <c r="C87" s="21" t="n"/>
      <c r="D87" s="13" t="n"/>
      <c r="E87" s="22">
        <f>IF($A87="","",IFERROR(VLOOKUP($D87,$M$4:$N$10,2,TRUE),1.65))</f>
        <v/>
      </c>
      <c r="F87" s="23">
        <f>IF($A87="","",$B87*Inventory!$F$3)</f>
        <v/>
      </c>
      <c r="G87" s="23">
        <f>IF($A87="","",COUNTIFS(Lanes!$H$5:$H$204,$A87))</f>
        <v/>
      </c>
      <c r="H87" s="23">
        <f>IF($A87="","",SUMIFS(Lanes!$E$5:$E$204,Lanes!$H$5:$H$204,$A87))</f>
        <v/>
      </c>
      <c r="I87" s="14">
        <f>IF($A87="","",IFERROR($H87/$F87,0))</f>
        <v/>
      </c>
      <c r="J87" s="9" t="n"/>
      <c r="K87" s="15">
        <f>IF($A87="","",IF($B87&lt;=0,"⚠ daily demand is missing — nothing downstream can be sized",IF($G87=0,"⚠ no lane on the Lanes tab delivers here",IF($C87&lt;=0,"⚠ no standard deviation — safety stock will come out as zero",IF($I87&lt;0.95,"⚠ routed volume covers only "&amp;TEXT($I87,"0%")&amp;" of demand",IF($I87&gt;1.15,"routed volume is "&amp;TEXT($I87,"0%")&amp;" of demand — check the split",""))))))</f>
        <v/>
      </c>
    </row>
    <row r="88">
      <c r="A88" s="9" t="n"/>
      <c r="B88" s="21" t="n"/>
      <c r="C88" s="21" t="n"/>
      <c r="D88" s="13" t="n"/>
      <c r="E88" s="22">
        <f>IF($A88="","",IFERROR(VLOOKUP($D88,$M$4:$N$10,2,TRUE),1.65))</f>
        <v/>
      </c>
      <c r="F88" s="23">
        <f>IF($A88="","",$B88*Inventory!$F$3)</f>
        <v/>
      </c>
      <c r="G88" s="23">
        <f>IF($A88="","",COUNTIFS(Lanes!$H$5:$H$204,$A88))</f>
        <v/>
      </c>
      <c r="H88" s="23">
        <f>IF($A88="","",SUMIFS(Lanes!$E$5:$E$204,Lanes!$H$5:$H$204,$A88))</f>
        <v/>
      </c>
      <c r="I88" s="14">
        <f>IF($A88="","",IFERROR($H88/$F88,0))</f>
        <v/>
      </c>
      <c r="J88" s="9" t="n"/>
      <c r="K88" s="15">
        <f>IF($A88="","",IF($B88&lt;=0,"⚠ daily demand is missing — nothing downstream can be sized",IF($G88=0,"⚠ no lane on the Lanes tab delivers here",IF($C88&lt;=0,"⚠ no standard deviation — safety stock will come out as zero",IF($I88&lt;0.95,"⚠ routed volume covers only "&amp;TEXT($I88,"0%")&amp;" of demand",IF($I88&gt;1.15,"routed volume is "&amp;TEXT($I88,"0%")&amp;" of demand — check the split",""))))))</f>
        <v/>
      </c>
    </row>
    <row r="89">
      <c r="A89" s="9" t="n"/>
      <c r="B89" s="21" t="n"/>
      <c r="C89" s="21" t="n"/>
      <c r="D89" s="13" t="n"/>
      <c r="E89" s="22">
        <f>IF($A89="","",IFERROR(VLOOKUP($D89,$M$4:$N$10,2,TRUE),1.65))</f>
        <v/>
      </c>
      <c r="F89" s="23">
        <f>IF($A89="","",$B89*Inventory!$F$3)</f>
        <v/>
      </c>
      <c r="G89" s="23">
        <f>IF($A89="","",COUNTIFS(Lanes!$H$5:$H$204,$A89))</f>
        <v/>
      </c>
      <c r="H89" s="23">
        <f>IF($A89="","",SUMIFS(Lanes!$E$5:$E$204,Lanes!$H$5:$H$204,$A89))</f>
        <v/>
      </c>
      <c r="I89" s="14">
        <f>IF($A89="","",IFERROR($H89/$F89,0))</f>
        <v/>
      </c>
      <c r="J89" s="9" t="n"/>
      <c r="K89" s="15">
        <f>IF($A89="","",IF($B89&lt;=0,"⚠ daily demand is missing — nothing downstream can be sized",IF($G89=0,"⚠ no lane on the Lanes tab delivers here",IF($C89&lt;=0,"⚠ no standard deviation — safety stock will come out as zero",IF($I89&lt;0.95,"⚠ routed volume covers only "&amp;TEXT($I89,"0%")&amp;" of demand",IF($I89&gt;1.15,"routed volume is "&amp;TEXT($I89,"0%")&amp;" of demand — check the split",""))))))</f>
        <v/>
      </c>
    </row>
    <row r="90">
      <c r="A90" s="9" t="n"/>
      <c r="B90" s="21" t="n"/>
      <c r="C90" s="21" t="n"/>
      <c r="D90" s="13" t="n"/>
      <c r="E90" s="22">
        <f>IF($A90="","",IFERROR(VLOOKUP($D90,$M$4:$N$10,2,TRUE),1.65))</f>
        <v/>
      </c>
      <c r="F90" s="23">
        <f>IF($A90="","",$B90*Inventory!$F$3)</f>
        <v/>
      </c>
      <c r="G90" s="23">
        <f>IF($A90="","",COUNTIFS(Lanes!$H$5:$H$204,$A90))</f>
        <v/>
      </c>
      <c r="H90" s="23">
        <f>IF($A90="","",SUMIFS(Lanes!$E$5:$E$204,Lanes!$H$5:$H$204,$A90))</f>
        <v/>
      </c>
      <c r="I90" s="14">
        <f>IF($A90="","",IFERROR($H90/$F90,0))</f>
        <v/>
      </c>
      <c r="J90" s="9" t="n"/>
      <c r="K90" s="15">
        <f>IF($A90="","",IF($B90&lt;=0,"⚠ daily demand is missing — nothing downstream can be sized",IF($G90=0,"⚠ no lane on the Lanes tab delivers here",IF($C90&lt;=0,"⚠ no standard deviation — safety stock will come out as zero",IF($I90&lt;0.95,"⚠ routed volume covers only "&amp;TEXT($I90,"0%")&amp;" of demand",IF($I90&gt;1.15,"routed volume is "&amp;TEXT($I90,"0%")&amp;" of demand — check the split",""))))))</f>
        <v/>
      </c>
    </row>
    <row r="91">
      <c r="A91" s="9" t="n"/>
      <c r="B91" s="21" t="n"/>
      <c r="C91" s="21" t="n"/>
      <c r="D91" s="13" t="n"/>
      <c r="E91" s="22">
        <f>IF($A91="","",IFERROR(VLOOKUP($D91,$M$4:$N$10,2,TRUE),1.65))</f>
        <v/>
      </c>
      <c r="F91" s="23">
        <f>IF($A91="","",$B91*Inventory!$F$3)</f>
        <v/>
      </c>
      <c r="G91" s="23">
        <f>IF($A91="","",COUNTIFS(Lanes!$H$5:$H$204,$A91))</f>
        <v/>
      </c>
      <c r="H91" s="23">
        <f>IF($A91="","",SUMIFS(Lanes!$E$5:$E$204,Lanes!$H$5:$H$204,$A91))</f>
        <v/>
      </c>
      <c r="I91" s="14">
        <f>IF($A91="","",IFERROR($H91/$F91,0))</f>
        <v/>
      </c>
      <c r="J91" s="9" t="n"/>
      <c r="K91" s="15">
        <f>IF($A91="","",IF($B91&lt;=0,"⚠ daily demand is missing — nothing downstream can be sized",IF($G91=0,"⚠ no lane on the Lanes tab delivers here",IF($C91&lt;=0,"⚠ no standard deviation — safety stock will come out as zero",IF($I91&lt;0.95,"⚠ routed volume covers only "&amp;TEXT($I91,"0%")&amp;" of demand",IF($I91&gt;1.15,"routed volume is "&amp;TEXT($I91,"0%")&amp;" of demand — check the split",""))))))</f>
        <v/>
      </c>
    </row>
    <row r="92">
      <c r="A92" s="9" t="n"/>
      <c r="B92" s="21" t="n"/>
      <c r="C92" s="21" t="n"/>
      <c r="D92" s="13" t="n"/>
      <c r="E92" s="22">
        <f>IF($A92="","",IFERROR(VLOOKUP($D92,$M$4:$N$10,2,TRUE),1.65))</f>
        <v/>
      </c>
      <c r="F92" s="23">
        <f>IF($A92="","",$B92*Inventory!$F$3)</f>
        <v/>
      </c>
      <c r="G92" s="23">
        <f>IF($A92="","",COUNTIFS(Lanes!$H$5:$H$204,$A92))</f>
        <v/>
      </c>
      <c r="H92" s="23">
        <f>IF($A92="","",SUMIFS(Lanes!$E$5:$E$204,Lanes!$H$5:$H$204,$A92))</f>
        <v/>
      </c>
      <c r="I92" s="14">
        <f>IF($A92="","",IFERROR($H92/$F92,0))</f>
        <v/>
      </c>
      <c r="J92" s="9" t="n"/>
      <c r="K92" s="15">
        <f>IF($A92="","",IF($B92&lt;=0,"⚠ daily demand is missing — nothing downstream can be sized",IF($G92=0,"⚠ no lane on the Lanes tab delivers here",IF($C92&lt;=0,"⚠ no standard deviation — safety stock will come out as zero",IF($I92&lt;0.95,"⚠ routed volume covers only "&amp;TEXT($I92,"0%")&amp;" of demand",IF($I92&gt;1.15,"routed volume is "&amp;TEXT($I92,"0%")&amp;" of demand — check the split",""))))))</f>
        <v/>
      </c>
    </row>
    <row r="93">
      <c r="A93" s="9" t="n"/>
      <c r="B93" s="21" t="n"/>
      <c r="C93" s="21" t="n"/>
      <c r="D93" s="13" t="n"/>
      <c r="E93" s="22">
        <f>IF($A93="","",IFERROR(VLOOKUP($D93,$M$4:$N$10,2,TRUE),1.65))</f>
        <v/>
      </c>
      <c r="F93" s="23">
        <f>IF($A93="","",$B93*Inventory!$F$3)</f>
        <v/>
      </c>
      <c r="G93" s="23">
        <f>IF($A93="","",COUNTIFS(Lanes!$H$5:$H$204,$A93))</f>
        <v/>
      </c>
      <c r="H93" s="23">
        <f>IF($A93="","",SUMIFS(Lanes!$E$5:$E$204,Lanes!$H$5:$H$204,$A93))</f>
        <v/>
      </c>
      <c r="I93" s="14">
        <f>IF($A93="","",IFERROR($H93/$F93,0))</f>
        <v/>
      </c>
      <c r="J93" s="9" t="n"/>
      <c r="K93" s="15">
        <f>IF($A93="","",IF($B93&lt;=0,"⚠ daily demand is missing — nothing downstream can be sized",IF($G93=0,"⚠ no lane on the Lanes tab delivers here",IF($C93&lt;=0,"⚠ no standard deviation — safety stock will come out as zero",IF($I93&lt;0.95,"⚠ routed volume covers only "&amp;TEXT($I93,"0%")&amp;" of demand",IF($I93&gt;1.15,"routed volume is "&amp;TEXT($I93,"0%")&amp;" of demand — check the split",""))))))</f>
        <v/>
      </c>
    </row>
    <row r="94">
      <c r="A94" s="9" t="n"/>
      <c r="B94" s="21" t="n"/>
      <c r="C94" s="21" t="n"/>
      <c r="D94" s="13" t="n"/>
      <c r="E94" s="22">
        <f>IF($A94="","",IFERROR(VLOOKUP($D94,$M$4:$N$10,2,TRUE),1.65))</f>
        <v/>
      </c>
      <c r="F94" s="23">
        <f>IF($A94="","",$B94*Inventory!$F$3)</f>
        <v/>
      </c>
      <c r="G94" s="23">
        <f>IF($A94="","",COUNTIFS(Lanes!$H$5:$H$204,$A94))</f>
        <v/>
      </c>
      <c r="H94" s="23">
        <f>IF($A94="","",SUMIFS(Lanes!$E$5:$E$204,Lanes!$H$5:$H$204,$A94))</f>
        <v/>
      </c>
      <c r="I94" s="14">
        <f>IF($A94="","",IFERROR($H94/$F94,0))</f>
        <v/>
      </c>
      <c r="J94" s="9" t="n"/>
      <c r="K94" s="15">
        <f>IF($A94="","",IF($B94&lt;=0,"⚠ daily demand is missing — nothing downstream can be sized",IF($G94=0,"⚠ no lane on the Lanes tab delivers here",IF($C94&lt;=0,"⚠ no standard deviation — safety stock will come out as zero",IF($I94&lt;0.95,"⚠ routed volume covers only "&amp;TEXT($I94,"0%")&amp;" of demand",IF($I94&gt;1.15,"routed volume is "&amp;TEXT($I94,"0%")&amp;" of demand — check the split",""))))))</f>
        <v/>
      </c>
    </row>
    <row r="95">
      <c r="A95" s="9" t="n"/>
      <c r="B95" s="21" t="n"/>
      <c r="C95" s="21" t="n"/>
      <c r="D95" s="13" t="n"/>
      <c r="E95" s="22">
        <f>IF($A95="","",IFERROR(VLOOKUP($D95,$M$4:$N$10,2,TRUE),1.65))</f>
        <v/>
      </c>
      <c r="F95" s="23">
        <f>IF($A95="","",$B95*Inventory!$F$3)</f>
        <v/>
      </c>
      <c r="G95" s="23">
        <f>IF($A95="","",COUNTIFS(Lanes!$H$5:$H$204,$A95))</f>
        <v/>
      </c>
      <c r="H95" s="23">
        <f>IF($A95="","",SUMIFS(Lanes!$E$5:$E$204,Lanes!$H$5:$H$204,$A95))</f>
        <v/>
      </c>
      <c r="I95" s="14">
        <f>IF($A95="","",IFERROR($H95/$F95,0))</f>
        <v/>
      </c>
      <c r="J95" s="9" t="n"/>
      <c r="K95" s="15">
        <f>IF($A95="","",IF($B95&lt;=0,"⚠ daily demand is missing — nothing downstream can be sized",IF($G95=0,"⚠ no lane on the Lanes tab delivers here",IF($C95&lt;=0,"⚠ no standard deviation — safety stock will come out as zero",IF($I95&lt;0.95,"⚠ routed volume covers only "&amp;TEXT($I95,"0%")&amp;" of demand",IF($I95&gt;1.15,"routed volume is "&amp;TEXT($I95,"0%")&amp;" of demand — check the split",""))))))</f>
        <v/>
      </c>
    </row>
    <row r="96">
      <c r="A96" s="9" t="n"/>
      <c r="B96" s="21" t="n"/>
      <c r="C96" s="21" t="n"/>
      <c r="D96" s="13" t="n"/>
      <c r="E96" s="22">
        <f>IF($A96="","",IFERROR(VLOOKUP($D96,$M$4:$N$10,2,TRUE),1.65))</f>
        <v/>
      </c>
      <c r="F96" s="23">
        <f>IF($A96="","",$B96*Inventory!$F$3)</f>
        <v/>
      </c>
      <c r="G96" s="23">
        <f>IF($A96="","",COUNTIFS(Lanes!$H$5:$H$204,$A96))</f>
        <v/>
      </c>
      <c r="H96" s="23">
        <f>IF($A96="","",SUMIFS(Lanes!$E$5:$E$204,Lanes!$H$5:$H$204,$A96))</f>
        <v/>
      </c>
      <c r="I96" s="14">
        <f>IF($A96="","",IFERROR($H96/$F96,0))</f>
        <v/>
      </c>
      <c r="J96" s="9" t="n"/>
      <c r="K96" s="15">
        <f>IF($A96="","",IF($B96&lt;=0,"⚠ daily demand is missing — nothing downstream can be sized",IF($G96=0,"⚠ no lane on the Lanes tab delivers here",IF($C96&lt;=0,"⚠ no standard deviation — safety stock will come out as zero",IF($I96&lt;0.95,"⚠ routed volume covers only "&amp;TEXT($I96,"0%")&amp;" of demand",IF($I96&gt;1.15,"routed volume is "&amp;TEXT($I96,"0%")&amp;" of demand — check the split",""))))))</f>
        <v/>
      </c>
    </row>
    <row r="97">
      <c r="A97" s="9" t="n"/>
      <c r="B97" s="21" t="n"/>
      <c r="C97" s="21" t="n"/>
      <c r="D97" s="13" t="n"/>
      <c r="E97" s="22">
        <f>IF($A97="","",IFERROR(VLOOKUP($D97,$M$4:$N$10,2,TRUE),1.65))</f>
        <v/>
      </c>
      <c r="F97" s="23">
        <f>IF($A97="","",$B97*Inventory!$F$3)</f>
        <v/>
      </c>
      <c r="G97" s="23">
        <f>IF($A97="","",COUNTIFS(Lanes!$H$5:$H$204,$A97))</f>
        <v/>
      </c>
      <c r="H97" s="23">
        <f>IF($A97="","",SUMIFS(Lanes!$E$5:$E$204,Lanes!$H$5:$H$204,$A97))</f>
        <v/>
      </c>
      <c r="I97" s="14">
        <f>IF($A97="","",IFERROR($H97/$F97,0))</f>
        <v/>
      </c>
      <c r="J97" s="9" t="n"/>
      <c r="K97" s="15">
        <f>IF($A97="","",IF($B97&lt;=0,"⚠ daily demand is missing — nothing downstream can be sized",IF($G97=0,"⚠ no lane on the Lanes tab delivers here",IF($C97&lt;=0,"⚠ no standard deviation — safety stock will come out as zero",IF($I97&lt;0.95,"⚠ routed volume covers only "&amp;TEXT($I97,"0%")&amp;" of demand",IF($I97&gt;1.15,"routed volume is "&amp;TEXT($I97,"0%")&amp;" of demand — check the split",""))))))</f>
        <v/>
      </c>
    </row>
    <row r="98">
      <c r="A98" s="9" t="n"/>
      <c r="B98" s="21" t="n"/>
      <c r="C98" s="21" t="n"/>
      <c r="D98" s="13" t="n"/>
      <c r="E98" s="22">
        <f>IF($A98="","",IFERROR(VLOOKUP($D98,$M$4:$N$10,2,TRUE),1.65))</f>
        <v/>
      </c>
      <c r="F98" s="23">
        <f>IF($A98="","",$B98*Inventory!$F$3)</f>
        <v/>
      </c>
      <c r="G98" s="23">
        <f>IF($A98="","",COUNTIFS(Lanes!$H$5:$H$204,$A98))</f>
        <v/>
      </c>
      <c r="H98" s="23">
        <f>IF($A98="","",SUMIFS(Lanes!$E$5:$E$204,Lanes!$H$5:$H$204,$A98))</f>
        <v/>
      </c>
      <c r="I98" s="14">
        <f>IF($A98="","",IFERROR($H98/$F98,0))</f>
        <v/>
      </c>
      <c r="J98" s="9" t="n"/>
      <c r="K98" s="15">
        <f>IF($A98="","",IF($B98&lt;=0,"⚠ daily demand is missing — nothing downstream can be sized",IF($G98=0,"⚠ no lane on the Lanes tab delivers here",IF($C98&lt;=0,"⚠ no standard deviation — safety stock will come out as zero",IF($I98&lt;0.95,"⚠ routed volume covers only "&amp;TEXT($I98,"0%")&amp;" of demand",IF($I98&gt;1.15,"routed volume is "&amp;TEXT($I98,"0%")&amp;" of demand — check the split",""))))))</f>
        <v/>
      </c>
    </row>
    <row r="99">
      <c r="A99" s="9" t="n"/>
      <c r="B99" s="21" t="n"/>
      <c r="C99" s="21" t="n"/>
      <c r="D99" s="13" t="n"/>
      <c r="E99" s="22">
        <f>IF($A99="","",IFERROR(VLOOKUP($D99,$M$4:$N$10,2,TRUE),1.65))</f>
        <v/>
      </c>
      <c r="F99" s="23">
        <f>IF($A99="","",$B99*Inventory!$F$3)</f>
        <v/>
      </c>
      <c r="G99" s="23">
        <f>IF($A99="","",COUNTIFS(Lanes!$H$5:$H$204,$A99))</f>
        <v/>
      </c>
      <c r="H99" s="23">
        <f>IF($A99="","",SUMIFS(Lanes!$E$5:$E$204,Lanes!$H$5:$H$204,$A99))</f>
        <v/>
      </c>
      <c r="I99" s="14">
        <f>IF($A99="","",IFERROR($H99/$F99,0))</f>
        <v/>
      </c>
      <c r="J99" s="9" t="n"/>
      <c r="K99" s="15">
        <f>IF($A99="","",IF($B99&lt;=0,"⚠ daily demand is missing — nothing downstream can be sized",IF($G99=0,"⚠ no lane on the Lanes tab delivers here",IF($C99&lt;=0,"⚠ no standard deviation — safety stock will come out as zero",IF($I99&lt;0.95,"⚠ routed volume covers only "&amp;TEXT($I99,"0%")&amp;" of demand",IF($I99&gt;1.15,"routed volume is "&amp;TEXT($I99,"0%")&amp;" of demand — check the split",""))))))</f>
        <v/>
      </c>
    </row>
    <row r="100">
      <c r="A100" s="9" t="n"/>
      <c r="B100" s="21" t="n"/>
      <c r="C100" s="21" t="n"/>
      <c r="D100" s="13" t="n"/>
      <c r="E100" s="22">
        <f>IF($A100="","",IFERROR(VLOOKUP($D100,$M$4:$N$10,2,TRUE),1.65))</f>
        <v/>
      </c>
      <c r="F100" s="23">
        <f>IF($A100="","",$B100*Inventory!$F$3)</f>
        <v/>
      </c>
      <c r="G100" s="23">
        <f>IF($A100="","",COUNTIFS(Lanes!$H$5:$H$204,$A100))</f>
        <v/>
      </c>
      <c r="H100" s="23">
        <f>IF($A100="","",SUMIFS(Lanes!$E$5:$E$204,Lanes!$H$5:$H$204,$A100))</f>
        <v/>
      </c>
      <c r="I100" s="14">
        <f>IF($A100="","",IFERROR($H100/$F100,0))</f>
        <v/>
      </c>
      <c r="J100" s="9" t="n"/>
      <c r="K100" s="15">
        <f>IF($A100="","",IF($B100&lt;=0,"⚠ daily demand is missing — nothing downstream can be sized",IF($G100=0,"⚠ no lane on the Lanes tab delivers here",IF($C100&lt;=0,"⚠ no standard deviation — safety stock will come out as zero",IF($I100&lt;0.95,"⚠ routed volume covers only "&amp;TEXT($I100,"0%")&amp;" of demand",IF($I100&gt;1.15,"routed volume is "&amp;TEXT($I100,"0%")&amp;" of demand — check the split",""))))))</f>
        <v/>
      </c>
    </row>
    <row r="101">
      <c r="A101" s="9" t="n"/>
      <c r="B101" s="21" t="n"/>
      <c r="C101" s="21" t="n"/>
      <c r="D101" s="13" t="n"/>
      <c r="E101" s="22">
        <f>IF($A101="","",IFERROR(VLOOKUP($D101,$M$4:$N$10,2,TRUE),1.65))</f>
        <v/>
      </c>
      <c r="F101" s="23">
        <f>IF($A101="","",$B101*Inventory!$F$3)</f>
        <v/>
      </c>
      <c r="G101" s="23">
        <f>IF($A101="","",COUNTIFS(Lanes!$H$5:$H$204,$A101))</f>
        <v/>
      </c>
      <c r="H101" s="23">
        <f>IF($A101="","",SUMIFS(Lanes!$E$5:$E$204,Lanes!$H$5:$H$204,$A101))</f>
        <v/>
      </c>
      <c r="I101" s="14">
        <f>IF($A101="","",IFERROR($H101/$F101,0))</f>
        <v/>
      </c>
      <c r="J101" s="9" t="n"/>
      <c r="K101" s="15">
        <f>IF($A101="","",IF($B101&lt;=0,"⚠ daily demand is missing — nothing downstream can be sized",IF($G101=0,"⚠ no lane on the Lanes tab delivers here",IF($C101&lt;=0,"⚠ no standard deviation — safety stock will come out as zero",IF($I101&lt;0.95,"⚠ routed volume covers only "&amp;TEXT($I101,"0%")&amp;" of demand",IF($I101&gt;1.15,"routed volume is "&amp;TEXT($I101,"0%")&amp;" of demand — check the split",""))))))</f>
        <v/>
      </c>
    </row>
    <row r="102">
      <c r="A102" s="9" t="n"/>
      <c r="B102" s="21" t="n"/>
      <c r="C102" s="21" t="n"/>
      <c r="D102" s="13" t="n"/>
      <c r="E102" s="22">
        <f>IF($A102="","",IFERROR(VLOOKUP($D102,$M$4:$N$10,2,TRUE),1.65))</f>
        <v/>
      </c>
      <c r="F102" s="23">
        <f>IF($A102="","",$B102*Inventory!$F$3)</f>
        <v/>
      </c>
      <c r="G102" s="23">
        <f>IF($A102="","",COUNTIFS(Lanes!$H$5:$H$204,$A102))</f>
        <v/>
      </c>
      <c r="H102" s="23">
        <f>IF($A102="","",SUMIFS(Lanes!$E$5:$E$204,Lanes!$H$5:$H$204,$A102))</f>
        <v/>
      </c>
      <c r="I102" s="14">
        <f>IF($A102="","",IFERROR($H102/$F102,0))</f>
        <v/>
      </c>
      <c r="J102" s="9" t="n"/>
      <c r="K102" s="15">
        <f>IF($A102="","",IF($B102&lt;=0,"⚠ daily demand is missing — nothing downstream can be sized",IF($G102=0,"⚠ no lane on the Lanes tab delivers here",IF($C102&lt;=0,"⚠ no standard deviation — safety stock will come out as zero",IF($I102&lt;0.95,"⚠ routed volume covers only "&amp;TEXT($I102,"0%")&amp;" of demand",IF($I102&gt;1.15,"routed volume is "&amp;TEXT($I102,"0%")&amp;" of demand — check the split",""))))))</f>
        <v/>
      </c>
    </row>
    <row r="103">
      <c r="A103" s="9" t="n"/>
      <c r="B103" s="21" t="n"/>
      <c r="C103" s="21" t="n"/>
      <c r="D103" s="13" t="n"/>
      <c r="E103" s="22">
        <f>IF($A103="","",IFERROR(VLOOKUP($D103,$M$4:$N$10,2,TRUE),1.65))</f>
        <v/>
      </c>
      <c r="F103" s="23">
        <f>IF($A103="","",$B103*Inventory!$F$3)</f>
        <v/>
      </c>
      <c r="G103" s="23">
        <f>IF($A103="","",COUNTIFS(Lanes!$H$5:$H$204,$A103))</f>
        <v/>
      </c>
      <c r="H103" s="23">
        <f>IF($A103="","",SUMIFS(Lanes!$E$5:$E$204,Lanes!$H$5:$H$204,$A103))</f>
        <v/>
      </c>
      <c r="I103" s="14">
        <f>IF($A103="","",IFERROR($H103/$F103,0))</f>
        <v/>
      </c>
      <c r="J103" s="9" t="n"/>
      <c r="K103" s="15">
        <f>IF($A103="","",IF($B103&lt;=0,"⚠ daily demand is missing — nothing downstream can be sized",IF($G103=0,"⚠ no lane on the Lanes tab delivers here",IF($C103&lt;=0,"⚠ no standard deviation — safety stock will come out as zero",IF($I103&lt;0.95,"⚠ routed volume covers only "&amp;TEXT($I103,"0%")&amp;" of demand",IF($I103&gt;1.15,"routed volume is "&amp;TEXT($I103,"0%")&amp;" of demand — check the split",""))))))</f>
        <v/>
      </c>
    </row>
    <row r="104">
      <c r="A104" s="9" t="n"/>
      <c r="B104" s="21" t="n"/>
      <c r="C104" s="21" t="n"/>
      <c r="D104" s="13" t="n"/>
      <c r="E104" s="22">
        <f>IF($A104="","",IFERROR(VLOOKUP($D104,$M$4:$N$10,2,TRUE),1.65))</f>
        <v/>
      </c>
      <c r="F104" s="23">
        <f>IF($A104="","",$B104*Inventory!$F$3)</f>
        <v/>
      </c>
      <c r="G104" s="23">
        <f>IF($A104="","",COUNTIFS(Lanes!$H$5:$H$204,$A104))</f>
        <v/>
      </c>
      <c r="H104" s="23">
        <f>IF($A104="","",SUMIFS(Lanes!$E$5:$E$204,Lanes!$H$5:$H$204,$A104))</f>
        <v/>
      </c>
      <c r="I104" s="14">
        <f>IF($A104="","",IFERROR($H104/$F104,0))</f>
        <v/>
      </c>
      <c r="J104" s="9" t="n"/>
      <c r="K104" s="15">
        <f>IF($A104="","",IF($B104&lt;=0,"⚠ daily demand is missing — nothing downstream can be sized",IF($G104=0,"⚠ no lane on the Lanes tab delivers here",IF($C104&lt;=0,"⚠ no standard deviation — safety stock will come out as zero",IF($I104&lt;0.95,"⚠ routed volume covers only "&amp;TEXT($I104,"0%")&amp;" of demand",IF($I104&gt;1.15,"routed volume is "&amp;TEXT($I104,"0%")&amp;" of demand — check the split",""))))))</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W206"/>
  <sheetViews>
    <sheetView workbookViewId="0">
      <pane ySplit="4" topLeftCell="A5" activePane="bottomLeft" state="frozen"/>
      <selection pane="bottomLeft" activeCell="A1" sqref="A1"/>
    </sheetView>
  </sheetViews>
  <sheetFormatPr baseColWidth="8" defaultRowHeight="15"/>
  <cols>
    <col width="26" customWidth="1" min="1" max="1"/>
    <col width="9" customWidth="1" min="2" max="2"/>
    <col width="14" customWidth="1" min="3" max="3"/>
    <col width="9" customWidth="1" min="4" max="4"/>
    <col width="13" customWidth="1" min="5" max="5"/>
    <col width="11" customWidth="1" min="6" max="6"/>
    <col width="12" customWidth="1" min="7" max="7"/>
    <col width="13" customWidth="1" min="8" max="8"/>
    <col width="14" customWidth="1" min="9" max="9"/>
    <col width="14" customWidth="1" min="10" max="10"/>
    <col width="12" customWidth="1" min="11" max="11"/>
    <col width="9" customWidth="1" min="12" max="12"/>
    <col width="13" customWidth="1" min="13" max="13"/>
    <col width="14" customWidth="1" min="14" max="14"/>
    <col width="13" customWidth="1" min="15" max="15"/>
    <col width="14" customWidth="1" min="16" max="16"/>
    <col width="14" customWidth="1" min="17" max="17"/>
    <col width="14" customWidth="1" min="18" max="18"/>
    <col width="15" customWidth="1" min="19" max="19"/>
    <col width="14" customWidth="1" min="20" max="20"/>
    <col width="30" customWidth="1" min="22" max="22"/>
    <col width="22" customWidth="1" min="23" max="23"/>
  </cols>
  <sheetData>
    <row r="1">
      <c r="A1" s="1" t="inlineStr">
        <is>
          <t>Inventory — what each lane holds in transit, and what that costs</t>
        </is>
      </c>
    </row>
    <row r="2">
      <c r="V2" s="3" t="inlineStr">
        <is>
          <t>Cost to serve</t>
        </is>
      </c>
    </row>
    <row r="3">
      <c r="A3" s="3" t="inlineStr">
        <is>
          <t>Review period (days)</t>
        </is>
      </c>
      <c r="B3" s="10" t="n">
        <v>7</v>
      </c>
      <c r="C3" s="3" t="inlineStr">
        <is>
          <t>Holding rate</t>
        </is>
      </c>
      <c r="D3" s="13" t="n">
        <v>0.18</v>
      </c>
      <c r="E3" s="3" t="inlineStr">
        <is>
          <t>Days/year</t>
        </is>
      </c>
      <c r="F3" s="10" t="n">
        <v>365</v>
      </c>
      <c r="G3" s="2" t="inlineStr">
        <is>
          <t>Review period is how often you place an order on a lane; holding rate is what a year of tied-up capital costs you — cost of money plus insurance, obsolescence and storage, 15–25% for most businesses.</t>
        </is>
      </c>
      <c r="V3" s="6" t="inlineStr">
        <is>
          <t>Annual freight</t>
        </is>
      </c>
      <c r="W3" s="12">
        <f>SUM($R$5:$R$204)</f>
        <v/>
      </c>
    </row>
    <row r="4">
      <c r="A4" s="8" t="inlineStr">
        <is>
          <t>Lane</t>
        </is>
      </c>
      <c r="B4" s="8" t="inlineStr">
        <is>
          <t>Mode</t>
        </is>
      </c>
      <c r="C4" s="8" t="inlineStr">
        <is>
          <t>Destination</t>
        </is>
      </c>
      <c r="D4" s="8" t="inlineStr">
        <is>
          <t>Lead (d)</t>
        </is>
      </c>
      <c r="E4" s="8" t="inlineStr">
        <is>
          <t>Annual volume</t>
        </is>
      </c>
      <c r="F4" s="8" t="inlineStr">
        <is>
          <t>Daily flow</t>
        </is>
      </c>
      <c r="G4" s="8" t="inlineStr">
        <is>
          <t>Goods unit cost</t>
        </is>
      </c>
      <c r="H4" s="8" t="inlineStr">
        <is>
          <t>Units in transit</t>
        </is>
      </c>
      <c r="I4" s="8" t="inlineStr">
        <is>
          <t>Pipeline value</t>
        </is>
      </c>
      <c r="J4" s="8" t="inlineStr">
        <is>
          <t>Destination daily demand</t>
        </is>
      </c>
      <c r="K4" s="8" t="inlineStr">
        <is>
          <t>Demand σ/day</t>
        </is>
      </c>
      <c r="L4" s="8" t="inlineStr">
        <is>
          <t>Service Z</t>
        </is>
      </c>
      <c r="M4" s="8" t="inlineStr">
        <is>
          <t>Safety stock units</t>
        </is>
      </c>
      <c r="N4" s="8" t="inlineStr">
        <is>
          <t>Safety stock value</t>
        </is>
      </c>
      <c r="O4" s="8" t="inlineStr">
        <is>
          <t>Order-up-to level</t>
        </is>
      </c>
      <c r="P4" s="8" t="inlineStr">
        <is>
          <t>Capital tied up</t>
        </is>
      </c>
      <c r="Q4" s="8" t="inlineStr">
        <is>
          <t>Annual cost of capital</t>
        </is>
      </c>
      <c r="R4" s="8" t="inlineStr">
        <is>
          <t>Annual freight</t>
        </is>
      </c>
      <c r="S4" s="8" t="inlineStr">
        <is>
          <t>Total cost to serve</t>
        </is>
      </c>
      <c r="T4" s="8" t="inlineStr">
        <is>
          <t>Cost per unit delivered</t>
        </is>
      </c>
      <c r="V4" s="6" t="inlineStr">
        <is>
          <t>Capital in transit</t>
        </is>
      </c>
      <c r="W4" s="12">
        <f>SUM($I$5:$I$204)</f>
        <v/>
      </c>
    </row>
    <row r="5">
      <c r="A5" s="15">
        <f>IF(Lanes!$A5="","",Lanes!$A5)</f>
        <v/>
      </c>
      <c r="B5" s="15">
        <f>IF($A5="","",Lanes!$B5)</f>
        <v/>
      </c>
      <c r="C5" s="15">
        <f>IF($A5="","",Lanes!$H5)</f>
        <v/>
      </c>
      <c r="D5" s="23">
        <f>IF($A5="","",Lanes!$C5)</f>
        <v/>
      </c>
      <c r="E5" s="23">
        <f>IF($A5="","",Lanes!$E5)</f>
        <v/>
      </c>
      <c r="F5" s="22">
        <f>IF($A5="","",IFERROR($E5/DaysPerYear,0))</f>
        <v/>
      </c>
      <c r="G5" s="24">
        <f>IF($A5="","",Lanes!$I5)</f>
        <v/>
      </c>
      <c r="H5" s="23">
        <f>IF($A5="","",ROUND($D5*$F5,0))</f>
        <v/>
      </c>
      <c r="I5" s="12">
        <f>IF($A5="","",$D5*$F5*$G5)</f>
        <v/>
      </c>
      <c r="J5" s="22">
        <f>IF($A5="","",IFERROR(VLOOKUP($C5,Demand!$A$5:$E$104,2,FALSE),IFERROR(AVERAGE(Demand!$B$5:$B$104),$F5)))</f>
        <v/>
      </c>
      <c r="K5" s="22">
        <f>IF($A5="","",IFERROR(VLOOKUP($C5,Demand!$A$5:$E$104,3,FALSE),0))</f>
        <v/>
      </c>
      <c r="L5" s="22">
        <f>IF($A5="","",IFERROR(VLOOKUP($C5,Demand!$A$5:$E$104,5,FALSE),1.65))</f>
        <v/>
      </c>
      <c r="M5" s="23">
        <f>IF($A5="","",ROUNDUP($L5*$K5*(($D5+ReviewPeriod)^0.5),0))</f>
        <v/>
      </c>
      <c r="N5" s="24">
        <f>IF($A5="","",$M5*$G5)</f>
        <v/>
      </c>
      <c r="O5" s="7">
        <f>IF($A5="","",ROUNDUP($J5*($D5+ReviewPeriod)+$M5,0))</f>
        <v/>
      </c>
      <c r="P5" s="24">
        <f>IF($A5="","",$I5+$N5)</f>
        <v/>
      </c>
      <c r="Q5" s="24">
        <f>IF($A5="","",$P5*HoldingRate)</f>
        <v/>
      </c>
      <c r="R5" s="24">
        <f>IF($A5="","",Lanes!$F5)</f>
        <v/>
      </c>
      <c r="S5" s="12">
        <f>IF($A5="","",$R5+$Q5)</f>
        <v/>
      </c>
      <c r="T5" s="24">
        <f>IF($A5="","",IFERROR($S5/$E5,0))</f>
        <v/>
      </c>
      <c r="V5" s="6" t="inlineStr">
        <is>
          <t>Capital in safety stock</t>
        </is>
      </c>
      <c r="W5" s="12">
        <f>SUM($N$5:$N$204)</f>
        <v/>
      </c>
    </row>
    <row r="6">
      <c r="A6" s="15">
        <f>IF(Lanes!$A6="","",Lanes!$A6)</f>
        <v/>
      </c>
      <c r="B6" s="15">
        <f>IF($A6="","",Lanes!$B6)</f>
        <v/>
      </c>
      <c r="C6" s="15">
        <f>IF($A6="","",Lanes!$H6)</f>
        <v/>
      </c>
      <c r="D6" s="23">
        <f>IF($A6="","",Lanes!$C6)</f>
        <v/>
      </c>
      <c r="E6" s="23">
        <f>IF($A6="","",Lanes!$E6)</f>
        <v/>
      </c>
      <c r="F6" s="22">
        <f>IF($A6="","",IFERROR($E6/DaysPerYear,0))</f>
        <v/>
      </c>
      <c r="G6" s="24">
        <f>IF($A6="","",Lanes!$I6)</f>
        <v/>
      </c>
      <c r="H6" s="23">
        <f>IF($A6="","",ROUND($D6*$F6,0))</f>
        <v/>
      </c>
      <c r="I6" s="12">
        <f>IF($A6="","",$D6*$F6*$G6)</f>
        <v/>
      </c>
      <c r="J6" s="22">
        <f>IF($A6="","",IFERROR(VLOOKUP($C6,Demand!$A$5:$E$104,2,FALSE),IFERROR(AVERAGE(Demand!$B$5:$B$104),$F6)))</f>
        <v/>
      </c>
      <c r="K6" s="22">
        <f>IF($A6="","",IFERROR(VLOOKUP($C6,Demand!$A$5:$E$104,3,FALSE),0))</f>
        <v/>
      </c>
      <c r="L6" s="22">
        <f>IF($A6="","",IFERROR(VLOOKUP($C6,Demand!$A$5:$E$104,5,FALSE),1.65))</f>
        <v/>
      </c>
      <c r="M6" s="23">
        <f>IF($A6="","",ROUNDUP($L6*$K6*(($D6+ReviewPeriod)^0.5),0))</f>
        <v/>
      </c>
      <c r="N6" s="24">
        <f>IF($A6="","",$M6*$G6)</f>
        <v/>
      </c>
      <c r="O6" s="7">
        <f>IF($A6="","",ROUNDUP($J6*($D6+ReviewPeriod)+$M6,0))</f>
        <v/>
      </c>
      <c r="P6" s="24">
        <f>IF($A6="","",$I6+$N6)</f>
        <v/>
      </c>
      <c r="Q6" s="24">
        <f>IF($A6="","",$P6*HoldingRate)</f>
        <v/>
      </c>
      <c r="R6" s="24">
        <f>IF($A6="","",Lanes!$F6)</f>
        <v/>
      </c>
      <c r="S6" s="12">
        <f>IF($A6="","",$R6+$Q6)</f>
        <v/>
      </c>
      <c r="T6" s="24">
        <f>IF($A6="","",IFERROR($S6/$E6,0))</f>
        <v/>
      </c>
      <c r="V6" s="6" t="inlineStr">
        <is>
          <t>Capital tied up, total</t>
        </is>
      </c>
      <c r="W6" s="12">
        <f>SUM($P$5:$P$204)</f>
        <v/>
      </c>
    </row>
    <row r="7">
      <c r="A7" s="15">
        <f>IF(Lanes!$A7="","",Lanes!$A7)</f>
        <v/>
      </c>
      <c r="B7" s="15">
        <f>IF($A7="","",Lanes!$B7)</f>
        <v/>
      </c>
      <c r="C7" s="15">
        <f>IF($A7="","",Lanes!$H7)</f>
        <v/>
      </c>
      <c r="D7" s="23">
        <f>IF($A7="","",Lanes!$C7)</f>
        <v/>
      </c>
      <c r="E7" s="23">
        <f>IF($A7="","",Lanes!$E7)</f>
        <v/>
      </c>
      <c r="F7" s="22">
        <f>IF($A7="","",IFERROR($E7/DaysPerYear,0))</f>
        <v/>
      </c>
      <c r="G7" s="24">
        <f>IF($A7="","",Lanes!$I7)</f>
        <v/>
      </c>
      <c r="H7" s="23">
        <f>IF($A7="","",ROUND($D7*$F7,0))</f>
        <v/>
      </c>
      <c r="I7" s="12">
        <f>IF($A7="","",$D7*$F7*$G7)</f>
        <v/>
      </c>
      <c r="J7" s="22">
        <f>IF($A7="","",IFERROR(VLOOKUP($C7,Demand!$A$5:$E$104,2,FALSE),IFERROR(AVERAGE(Demand!$B$5:$B$104),$F7)))</f>
        <v/>
      </c>
      <c r="K7" s="22">
        <f>IF($A7="","",IFERROR(VLOOKUP($C7,Demand!$A$5:$E$104,3,FALSE),0))</f>
        <v/>
      </c>
      <c r="L7" s="22">
        <f>IF($A7="","",IFERROR(VLOOKUP($C7,Demand!$A$5:$E$104,5,FALSE),1.65))</f>
        <v/>
      </c>
      <c r="M7" s="23">
        <f>IF($A7="","",ROUNDUP($L7*$K7*(($D7+ReviewPeriod)^0.5),0))</f>
        <v/>
      </c>
      <c r="N7" s="24">
        <f>IF($A7="","",$M7*$G7)</f>
        <v/>
      </c>
      <c r="O7" s="7">
        <f>IF($A7="","",ROUNDUP($J7*($D7+ReviewPeriod)+$M7,0))</f>
        <v/>
      </c>
      <c r="P7" s="24">
        <f>IF($A7="","",$I7+$N7)</f>
        <v/>
      </c>
      <c r="Q7" s="24">
        <f>IF($A7="","",$P7*HoldingRate)</f>
        <v/>
      </c>
      <c r="R7" s="24">
        <f>IF($A7="","",Lanes!$F7)</f>
        <v/>
      </c>
      <c r="S7" s="12">
        <f>IF($A7="","",$R7+$Q7)</f>
        <v/>
      </c>
      <c r="T7" s="24">
        <f>IF($A7="","",IFERROR($S7/$E7,0))</f>
        <v/>
      </c>
      <c r="V7" s="6" t="inlineStr">
        <is>
          <t>Annual cost of that capital</t>
        </is>
      </c>
      <c r="W7" s="12">
        <f>SUM($Q$5:$Q$204)</f>
        <v/>
      </c>
    </row>
    <row r="8">
      <c r="A8" s="15">
        <f>IF(Lanes!$A8="","",Lanes!$A8)</f>
        <v/>
      </c>
      <c r="B8" s="15">
        <f>IF($A8="","",Lanes!$B8)</f>
        <v/>
      </c>
      <c r="C8" s="15">
        <f>IF($A8="","",Lanes!$H8)</f>
        <v/>
      </c>
      <c r="D8" s="23">
        <f>IF($A8="","",Lanes!$C8)</f>
        <v/>
      </c>
      <c r="E8" s="23">
        <f>IF($A8="","",Lanes!$E8)</f>
        <v/>
      </c>
      <c r="F8" s="22">
        <f>IF($A8="","",IFERROR($E8/DaysPerYear,0))</f>
        <v/>
      </c>
      <c r="G8" s="24">
        <f>IF($A8="","",Lanes!$I8)</f>
        <v/>
      </c>
      <c r="H8" s="23">
        <f>IF($A8="","",ROUND($D8*$F8,0))</f>
        <v/>
      </c>
      <c r="I8" s="12">
        <f>IF($A8="","",$D8*$F8*$G8)</f>
        <v/>
      </c>
      <c r="J8" s="22">
        <f>IF($A8="","",IFERROR(VLOOKUP($C8,Demand!$A$5:$E$104,2,FALSE),IFERROR(AVERAGE(Demand!$B$5:$B$104),$F8)))</f>
        <v/>
      </c>
      <c r="K8" s="22">
        <f>IF($A8="","",IFERROR(VLOOKUP($C8,Demand!$A$5:$E$104,3,FALSE),0))</f>
        <v/>
      </c>
      <c r="L8" s="22">
        <f>IF($A8="","",IFERROR(VLOOKUP($C8,Demand!$A$5:$E$104,5,FALSE),1.65))</f>
        <v/>
      </c>
      <c r="M8" s="23">
        <f>IF($A8="","",ROUNDUP($L8*$K8*(($D8+ReviewPeriod)^0.5),0))</f>
        <v/>
      </c>
      <c r="N8" s="24">
        <f>IF($A8="","",$M8*$G8)</f>
        <v/>
      </c>
      <c r="O8" s="7">
        <f>IF($A8="","",ROUNDUP($J8*($D8+ReviewPeriod)+$M8,0))</f>
        <v/>
      </c>
      <c r="P8" s="24">
        <f>IF($A8="","",$I8+$N8)</f>
        <v/>
      </c>
      <c r="Q8" s="24">
        <f>IF($A8="","",$P8*HoldingRate)</f>
        <v/>
      </c>
      <c r="R8" s="24">
        <f>IF($A8="","",Lanes!$F8)</f>
        <v/>
      </c>
      <c r="S8" s="12">
        <f>IF($A8="","",$R8+$Q8)</f>
        <v/>
      </c>
      <c r="T8" s="24">
        <f>IF($A8="","",IFERROR($S8/$E8,0))</f>
        <v/>
      </c>
      <c r="V8" s="6" t="inlineStr">
        <is>
          <t>Total cost to serve</t>
        </is>
      </c>
      <c r="W8" s="12">
        <f>SUM($S$5:$S$204)</f>
        <v/>
      </c>
    </row>
    <row r="9">
      <c r="A9" s="15">
        <f>IF(Lanes!$A9="","",Lanes!$A9)</f>
        <v/>
      </c>
      <c r="B9" s="15">
        <f>IF($A9="","",Lanes!$B9)</f>
        <v/>
      </c>
      <c r="C9" s="15">
        <f>IF($A9="","",Lanes!$H9)</f>
        <v/>
      </c>
      <c r="D9" s="23">
        <f>IF($A9="","",Lanes!$C9)</f>
        <v/>
      </c>
      <c r="E9" s="23">
        <f>IF($A9="","",Lanes!$E9)</f>
        <v/>
      </c>
      <c r="F9" s="22">
        <f>IF($A9="","",IFERROR($E9/DaysPerYear,0))</f>
        <v/>
      </c>
      <c r="G9" s="24">
        <f>IF($A9="","",Lanes!$I9)</f>
        <v/>
      </c>
      <c r="H9" s="23">
        <f>IF($A9="","",ROUND($D9*$F9,0))</f>
        <v/>
      </c>
      <c r="I9" s="12">
        <f>IF($A9="","",$D9*$F9*$G9)</f>
        <v/>
      </c>
      <c r="J9" s="22">
        <f>IF($A9="","",IFERROR(VLOOKUP($C9,Demand!$A$5:$E$104,2,FALSE),IFERROR(AVERAGE(Demand!$B$5:$B$104),$F9)))</f>
        <v/>
      </c>
      <c r="K9" s="22">
        <f>IF($A9="","",IFERROR(VLOOKUP($C9,Demand!$A$5:$E$104,3,FALSE),0))</f>
        <v/>
      </c>
      <c r="L9" s="22">
        <f>IF($A9="","",IFERROR(VLOOKUP($C9,Demand!$A$5:$E$104,5,FALSE),1.65))</f>
        <v/>
      </c>
      <c r="M9" s="23">
        <f>IF($A9="","",ROUNDUP($L9*$K9*(($D9+ReviewPeriod)^0.5),0))</f>
        <v/>
      </c>
      <c r="N9" s="24">
        <f>IF($A9="","",$M9*$G9)</f>
        <v/>
      </c>
      <c r="O9" s="7">
        <f>IF($A9="","",ROUNDUP($J9*($D9+ReviewPeriod)+$M9,0))</f>
        <v/>
      </c>
      <c r="P9" s="24">
        <f>IF($A9="","",$I9+$N9)</f>
        <v/>
      </c>
      <c r="Q9" s="24">
        <f>IF($A9="","",$P9*HoldingRate)</f>
        <v/>
      </c>
      <c r="R9" s="24">
        <f>IF($A9="","",Lanes!$F9)</f>
        <v/>
      </c>
      <c r="S9" s="12">
        <f>IF($A9="","",$R9+$Q9)</f>
        <v/>
      </c>
      <c r="T9" s="24">
        <f>IF($A9="","",IFERROR($S9/$E9,0))</f>
        <v/>
      </c>
      <c r="V9" s="6" t="inlineStr">
        <is>
          <t>Freight as a share of it</t>
        </is>
      </c>
      <c r="W9" s="17">
        <f>IFERROR(SUM($R$5:$R$204)/SUM($S$5:$S$204),0)</f>
        <v/>
      </c>
    </row>
    <row r="10">
      <c r="A10" s="15">
        <f>IF(Lanes!$A10="","",Lanes!$A10)</f>
        <v/>
      </c>
      <c r="B10" s="15">
        <f>IF($A10="","",Lanes!$B10)</f>
        <v/>
      </c>
      <c r="C10" s="15">
        <f>IF($A10="","",Lanes!$H10)</f>
        <v/>
      </c>
      <c r="D10" s="23">
        <f>IF($A10="","",Lanes!$C10)</f>
        <v/>
      </c>
      <c r="E10" s="23">
        <f>IF($A10="","",Lanes!$E10)</f>
        <v/>
      </c>
      <c r="F10" s="22">
        <f>IF($A10="","",IFERROR($E10/DaysPerYear,0))</f>
        <v/>
      </c>
      <c r="G10" s="24">
        <f>IF($A10="","",Lanes!$I10)</f>
        <v/>
      </c>
      <c r="H10" s="23">
        <f>IF($A10="","",ROUND($D10*$F10,0))</f>
        <v/>
      </c>
      <c r="I10" s="12">
        <f>IF($A10="","",$D10*$F10*$G10)</f>
        <v/>
      </c>
      <c r="J10" s="22">
        <f>IF($A10="","",IFERROR(VLOOKUP($C10,Demand!$A$5:$E$104,2,FALSE),IFERROR(AVERAGE(Demand!$B$5:$B$104),$F10)))</f>
        <v/>
      </c>
      <c r="K10" s="22">
        <f>IF($A10="","",IFERROR(VLOOKUP($C10,Demand!$A$5:$E$104,3,FALSE),0))</f>
        <v/>
      </c>
      <c r="L10" s="22">
        <f>IF($A10="","",IFERROR(VLOOKUP($C10,Demand!$A$5:$E$104,5,FALSE),1.65))</f>
        <v/>
      </c>
      <c r="M10" s="23">
        <f>IF($A10="","",ROUNDUP($L10*$K10*(($D10+ReviewPeriod)^0.5),0))</f>
        <v/>
      </c>
      <c r="N10" s="24">
        <f>IF($A10="","",$M10*$G10)</f>
        <v/>
      </c>
      <c r="O10" s="7">
        <f>IF($A10="","",ROUNDUP($J10*($D10+ReviewPeriod)+$M10,0))</f>
        <v/>
      </c>
      <c r="P10" s="24">
        <f>IF($A10="","",$I10+$N10)</f>
        <v/>
      </c>
      <c r="Q10" s="24">
        <f>IF($A10="","",$P10*HoldingRate)</f>
        <v/>
      </c>
      <c r="R10" s="24">
        <f>IF($A10="","",Lanes!$F10)</f>
        <v/>
      </c>
      <c r="S10" s="12">
        <f>IF($A10="","",$R10+$Q10)</f>
        <v/>
      </c>
      <c r="T10" s="24">
        <f>IF($A10="","",IFERROR($S10/$E10,0))</f>
        <v/>
      </c>
      <c r="V10" s="6" t="inlineStr">
        <is>
          <t>Cost per unit delivered</t>
        </is>
      </c>
      <c r="W10" s="12">
        <f>IFERROR(SUM($S$5:$S$204)/SUM($E$5:$E$204),0)</f>
        <v/>
      </c>
    </row>
    <row r="11">
      <c r="A11" s="15">
        <f>IF(Lanes!$A11="","",Lanes!$A11)</f>
        <v/>
      </c>
      <c r="B11" s="15">
        <f>IF($A11="","",Lanes!$B11)</f>
        <v/>
      </c>
      <c r="C11" s="15">
        <f>IF($A11="","",Lanes!$H11)</f>
        <v/>
      </c>
      <c r="D11" s="23">
        <f>IF($A11="","",Lanes!$C11)</f>
        <v/>
      </c>
      <c r="E11" s="23">
        <f>IF($A11="","",Lanes!$E11)</f>
        <v/>
      </c>
      <c r="F11" s="22">
        <f>IF($A11="","",IFERROR($E11/DaysPerYear,0))</f>
        <v/>
      </c>
      <c r="G11" s="24">
        <f>IF($A11="","",Lanes!$I11)</f>
        <v/>
      </c>
      <c r="H11" s="23">
        <f>IF($A11="","",ROUND($D11*$F11,0))</f>
        <v/>
      </c>
      <c r="I11" s="12">
        <f>IF($A11="","",$D11*$F11*$G11)</f>
        <v/>
      </c>
      <c r="J11" s="22">
        <f>IF($A11="","",IFERROR(VLOOKUP($C11,Demand!$A$5:$E$104,2,FALSE),IFERROR(AVERAGE(Demand!$B$5:$B$104),$F11)))</f>
        <v/>
      </c>
      <c r="K11" s="22">
        <f>IF($A11="","",IFERROR(VLOOKUP($C11,Demand!$A$5:$E$104,3,FALSE),0))</f>
        <v/>
      </c>
      <c r="L11" s="22">
        <f>IF($A11="","",IFERROR(VLOOKUP($C11,Demand!$A$5:$E$104,5,FALSE),1.65))</f>
        <v/>
      </c>
      <c r="M11" s="23">
        <f>IF($A11="","",ROUNDUP($L11*$K11*(($D11+ReviewPeriod)^0.5),0))</f>
        <v/>
      </c>
      <c r="N11" s="24">
        <f>IF($A11="","",$M11*$G11)</f>
        <v/>
      </c>
      <c r="O11" s="7">
        <f>IF($A11="","",ROUNDUP($J11*($D11+ReviewPeriod)+$M11,0))</f>
        <v/>
      </c>
      <c r="P11" s="24">
        <f>IF($A11="","",$I11+$N11)</f>
        <v/>
      </c>
      <c r="Q11" s="24">
        <f>IF($A11="","",$P11*HoldingRate)</f>
        <v/>
      </c>
      <c r="R11" s="24">
        <f>IF($A11="","",Lanes!$F11)</f>
        <v/>
      </c>
      <c r="S11" s="12">
        <f>IF($A11="","",$R11+$Q11)</f>
        <v/>
      </c>
      <c r="T11" s="24">
        <f>IF($A11="","",IFERROR($S11/$E11,0))</f>
        <v/>
      </c>
      <c r="V11" s="6" t="inlineStr">
        <is>
          <t>Lane holding the most capital</t>
        </is>
      </c>
      <c r="W11" s="18">
        <f>IFERROR(INDEX($A$5:$A$204,MATCH(MAX($P$5:$P$204),$P$5:$P$204,0)),"")</f>
        <v/>
      </c>
    </row>
    <row r="12">
      <c r="A12" s="15">
        <f>IF(Lanes!$A12="","",Lanes!$A12)</f>
        <v/>
      </c>
      <c r="B12" s="15">
        <f>IF($A12="","",Lanes!$B12)</f>
        <v/>
      </c>
      <c r="C12" s="15">
        <f>IF($A12="","",Lanes!$H12)</f>
        <v/>
      </c>
      <c r="D12" s="23">
        <f>IF($A12="","",Lanes!$C12)</f>
        <v/>
      </c>
      <c r="E12" s="23">
        <f>IF($A12="","",Lanes!$E12)</f>
        <v/>
      </c>
      <c r="F12" s="22">
        <f>IF($A12="","",IFERROR($E12/DaysPerYear,0))</f>
        <v/>
      </c>
      <c r="G12" s="24">
        <f>IF($A12="","",Lanes!$I12)</f>
        <v/>
      </c>
      <c r="H12" s="23">
        <f>IF($A12="","",ROUND($D12*$F12,0))</f>
        <v/>
      </c>
      <c r="I12" s="12">
        <f>IF($A12="","",$D12*$F12*$G12)</f>
        <v/>
      </c>
      <c r="J12" s="22">
        <f>IF($A12="","",IFERROR(VLOOKUP($C12,Demand!$A$5:$E$104,2,FALSE),IFERROR(AVERAGE(Demand!$B$5:$B$104),$F12)))</f>
        <v/>
      </c>
      <c r="K12" s="22">
        <f>IF($A12="","",IFERROR(VLOOKUP($C12,Demand!$A$5:$E$104,3,FALSE),0))</f>
        <v/>
      </c>
      <c r="L12" s="22">
        <f>IF($A12="","",IFERROR(VLOOKUP($C12,Demand!$A$5:$E$104,5,FALSE),1.65))</f>
        <v/>
      </c>
      <c r="M12" s="23">
        <f>IF($A12="","",ROUNDUP($L12*$K12*(($D12+ReviewPeriod)^0.5),0))</f>
        <v/>
      </c>
      <c r="N12" s="24">
        <f>IF($A12="","",$M12*$G12)</f>
        <v/>
      </c>
      <c r="O12" s="7">
        <f>IF($A12="","",ROUNDUP($J12*($D12+ReviewPeriod)+$M12,0))</f>
        <v/>
      </c>
      <c r="P12" s="24">
        <f>IF($A12="","",$I12+$N12)</f>
        <v/>
      </c>
      <c r="Q12" s="24">
        <f>IF($A12="","",$P12*HoldingRate)</f>
        <v/>
      </c>
      <c r="R12" s="24">
        <f>IF($A12="","",Lanes!$F12)</f>
        <v/>
      </c>
      <c r="S12" s="12">
        <f>IF($A12="","",$R12+$Q12)</f>
        <v/>
      </c>
      <c r="T12" s="24">
        <f>IF($A12="","",IFERROR($S12/$E12,0))</f>
        <v/>
      </c>
    </row>
    <row r="13">
      <c r="A13" s="15">
        <f>IF(Lanes!$A13="","",Lanes!$A13)</f>
        <v/>
      </c>
      <c r="B13" s="15">
        <f>IF($A13="","",Lanes!$B13)</f>
        <v/>
      </c>
      <c r="C13" s="15">
        <f>IF($A13="","",Lanes!$H13)</f>
        <v/>
      </c>
      <c r="D13" s="23">
        <f>IF($A13="","",Lanes!$C13)</f>
        <v/>
      </c>
      <c r="E13" s="23">
        <f>IF($A13="","",Lanes!$E13)</f>
        <v/>
      </c>
      <c r="F13" s="22">
        <f>IF($A13="","",IFERROR($E13/DaysPerYear,0))</f>
        <v/>
      </c>
      <c r="G13" s="24">
        <f>IF($A13="","",Lanes!$I13)</f>
        <v/>
      </c>
      <c r="H13" s="23">
        <f>IF($A13="","",ROUND($D13*$F13,0))</f>
        <v/>
      </c>
      <c r="I13" s="12">
        <f>IF($A13="","",$D13*$F13*$G13)</f>
        <v/>
      </c>
      <c r="J13" s="22">
        <f>IF($A13="","",IFERROR(VLOOKUP($C13,Demand!$A$5:$E$104,2,FALSE),IFERROR(AVERAGE(Demand!$B$5:$B$104),$F13)))</f>
        <v/>
      </c>
      <c r="K13" s="22">
        <f>IF($A13="","",IFERROR(VLOOKUP($C13,Demand!$A$5:$E$104,3,FALSE),0))</f>
        <v/>
      </c>
      <c r="L13" s="22">
        <f>IF($A13="","",IFERROR(VLOOKUP($C13,Demand!$A$5:$E$104,5,FALSE),1.65))</f>
        <v/>
      </c>
      <c r="M13" s="23">
        <f>IF($A13="","",ROUNDUP($L13*$K13*(($D13+ReviewPeriod)^0.5),0))</f>
        <v/>
      </c>
      <c r="N13" s="24">
        <f>IF($A13="","",$M13*$G13)</f>
        <v/>
      </c>
      <c r="O13" s="7">
        <f>IF($A13="","",ROUNDUP($J13*($D13+ReviewPeriod)+$M13,0))</f>
        <v/>
      </c>
      <c r="P13" s="24">
        <f>IF($A13="","",$I13+$N13)</f>
        <v/>
      </c>
      <c r="Q13" s="24">
        <f>IF($A13="","",$P13*HoldingRate)</f>
        <v/>
      </c>
      <c r="R13" s="24">
        <f>IF($A13="","",Lanes!$F13)</f>
        <v/>
      </c>
      <c r="S13" s="12">
        <f>IF($A13="","",$R13+$Q13)</f>
        <v/>
      </c>
      <c r="T13" s="24">
        <f>IF($A13="","",IFERROR($S13/$E13,0))</f>
        <v/>
      </c>
    </row>
    <row r="14">
      <c r="A14" s="15">
        <f>IF(Lanes!$A14="","",Lanes!$A14)</f>
        <v/>
      </c>
      <c r="B14" s="15">
        <f>IF($A14="","",Lanes!$B14)</f>
        <v/>
      </c>
      <c r="C14" s="15">
        <f>IF($A14="","",Lanes!$H14)</f>
        <v/>
      </c>
      <c r="D14" s="23">
        <f>IF($A14="","",Lanes!$C14)</f>
        <v/>
      </c>
      <c r="E14" s="23">
        <f>IF($A14="","",Lanes!$E14)</f>
        <v/>
      </c>
      <c r="F14" s="22">
        <f>IF($A14="","",IFERROR($E14/DaysPerYear,0))</f>
        <v/>
      </c>
      <c r="G14" s="24">
        <f>IF($A14="","",Lanes!$I14)</f>
        <v/>
      </c>
      <c r="H14" s="23">
        <f>IF($A14="","",ROUND($D14*$F14,0))</f>
        <v/>
      </c>
      <c r="I14" s="12">
        <f>IF($A14="","",$D14*$F14*$G14)</f>
        <v/>
      </c>
      <c r="J14" s="22">
        <f>IF($A14="","",IFERROR(VLOOKUP($C14,Demand!$A$5:$E$104,2,FALSE),IFERROR(AVERAGE(Demand!$B$5:$B$104),$F14)))</f>
        <v/>
      </c>
      <c r="K14" s="22">
        <f>IF($A14="","",IFERROR(VLOOKUP($C14,Demand!$A$5:$E$104,3,FALSE),0))</f>
        <v/>
      </c>
      <c r="L14" s="22">
        <f>IF($A14="","",IFERROR(VLOOKUP($C14,Demand!$A$5:$E$104,5,FALSE),1.65))</f>
        <v/>
      </c>
      <c r="M14" s="23">
        <f>IF($A14="","",ROUNDUP($L14*$K14*(($D14+ReviewPeriod)^0.5),0))</f>
        <v/>
      </c>
      <c r="N14" s="24">
        <f>IF($A14="","",$M14*$G14)</f>
        <v/>
      </c>
      <c r="O14" s="7">
        <f>IF($A14="","",ROUNDUP($J14*($D14+ReviewPeriod)+$M14,0))</f>
        <v/>
      </c>
      <c r="P14" s="24">
        <f>IF($A14="","",$I14+$N14)</f>
        <v/>
      </c>
      <c r="Q14" s="24">
        <f>IF($A14="","",$P14*HoldingRate)</f>
        <v/>
      </c>
      <c r="R14" s="24">
        <f>IF($A14="","",Lanes!$F14)</f>
        <v/>
      </c>
      <c r="S14" s="12">
        <f>IF($A14="","",$R14+$Q14)</f>
        <v/>
      </c>
      <c r="T14" s="24">
        <f>IF($A14="","",IFERROR($S14/$E14,0))</f>
        <v/>
      </c>
    </row>
    <row r="15">
      <c r="A15" s="15">
        <f>IF(Lanes!$A15="","",Lanes!$A15)</f>
        <v/>
      </c>
      <c r="B15" s="15">
        <f>IF($A15="","",Lanes!$B15)</f>
        <v/>
      </c>
      <c r="C15" s="15">
        <f>IF($A15="","",Lanes!$H15)</f>
        <v/>
      </c>
      <c r="D15" s="23">
        <f>IF($A15="","",Lanes!$C15)</f>
        <v/>
      </c>
      <c r="E15" s="23">
        <f>IF($A15="","",Lanes!$E15)</f>
        <v/>
      </c>
      <c r="F15" s="22">
        <f>IF($A15="","",IFERROR($E15/DaysPerYear,0))</f>
        <v/>
      </c>
      <c r="G15" s="24">
        <f>IF($A15="","",Lanes!$I15)</f>
        <v/>
      </c>
      <c r="H15" s="23">
        <f>IF($A15="","",ROUND($D15*$F15,0))</f>
        <v/>
      </c>
      <c r="I15" s="12">
        <f>IF($A15="","",$D15*$F15*$G15)</f>
        <v/>
      </c>
      <c r="J15" s="22">
        <f>IF($A15="","",IFERROR(VLOOKUP($C15,Demand!$A$5:$E$104,2,FALSE),IFERROR(AVERAGE(Demand!$B$5:$B$104),$F15)))</f>
        <v/>
      </c>
      <c r="K15" s="22">
        <f>IF($A15="","",IFERROR(VLOOKUP($C15,Demand!$A$5:$E$104,3,FALSE),0))</f>
        <v/>
      </c>
      <c r="L15" s="22">
        <f>IF($A15="","",IFERROR(VLOOKUP($C15,Demand!$A$5:$E$104,5,FALSE),1.65))</f>
        <v/>
      </c>
      <c r="M15" s="23">
        <f>IF($A15="","",ROUNDUP($L15*$K15*(($D15+ReviewPeriod)^0.5),0))</f>
        <v/>
      </c>
      <c r="N15" s="24">
        <f>IF($A15="","",$M15*$G15)</f>
        <v/>
      </c>
      <c r="O15" s="7">
        <f>IF($A15="","",ROUNDUP($J15*($D15+ReviewPeriod)+$M15,0))</f>
        <v/>
      </c>
      <c r="P15" s="24">
        <f>IF($A15="","",$I15+$N15)</f>
        <v/>
      </c>
      <c r="Q15" s="24">
        <f>IF($A15="","",$P15*HoldingRate)</f>
        <v/>
      </c>
      <c r="R15" s="24">
        <f>IF($A15="","",Lanes!$F15)</f>
        <v/>
      </c>
      <c r="S15" s="12">
        <f>IF($A15="","",$R15+$Q15)</f>
        <v/>
      </c>
      <c r="T15" s="24">
        <f>IF($A15="","",IFERROR($S15/$E15,0))</f>
        <v/>
      </c>
    </row>
    <row r="16">
      <c r="A16" s="15">
        <f>IF(Lanes!$A16="","",Lanes!$A16)</f>
        <v/>
      </c>
      <c r="B16" s="15">
        <f>IF($A16="","",Lanes!$B16)</f>
        <v/>
      </c>
      <c r="C16" s="15">
        <f>IF($A16="","",Lanes!$H16)</f>
        <v/>
      </c>
      <c r="D16" s="23">
        <f>IF($A16="","",Lanes!$C16)</f>
        <v/>
      </c>
      <c r="E16" s="23">
        <f>IF($A16="","",Lanes!$E16)</f>
        <v/>
      </c>
      <c r="F16" s="22">
        <f>IF($A16="","",IFERROR($E16/DaysPerYear,0))</f>
        <v/>
      </c>
      <c r="G16" s="24">
        <f>IF($A16="","",Lanes!$I16)</f>
        <v/>
      </c>
      <c r="H16" s="23">
        <f>IF($A16="","",ROUND($D16*$F16,0))</f>
        <v/>
      </c>
      <c r="I16" s="12">
        <f>IF($A16="","",$D16*$F16*$G16)</f>
        <v/>
      </c>
      <c r="J16" s="22">
        <f>IF($A16="","",IFERROR(VLOOKUP($C16,Demand!$A$5:$E$104,2,FALSE),IFERROR(AVERAGE(Demand!$B$5:$B$104),$F16)))</f>
        <v/>
      </c>
      <c r="K16" s="22">
        <f>IF($A16="","",IFERROR(VLOOKUP($C16,Demand!$A$5:$E$104,3,FALSE),0))</f>
        <v/>
      </c>
      <c r="L16" s="22">
        <f>IF($A16="","",IFERROR(VLOOKUP($C16,Demand!$A$5:$E$104,5,FALSE),1.65))</f>
        <v/>
      </c>
      <c r="M16" s="23">
        <f>IF($A16="","",ROUNDUP($L16*$K16*(($D16+ReviewPeriod)^0.5),0))</f>
        <v/>
      </c>
      <c r="N16" s="24">
        <f>IF($A16="","",$M16*$G16)</f>
        <v/>
      </c>
      <c r="O16" s="7">
        <f>IF($A16="","",ROUNDUP($J16*($D16+ReviewPeriod)+$M16,0))</f>
        <v/>
      </c>
      <c r="P16" s="24">
        <f>IF($A16="","",$I16+$N16)</f>
        <v/>
      </c>
      <c r="Q16" s="24">
        <f>IF($A16="","",$P16*HoldingRate)</f>
        <v/>
      </c>
      <c r="R16" s="24">
        <f>IF($A16="","",Lanes!$F16)</f>
        <v/>
      </c>
      <c r="S16" s="12">
        <f>IF($A16="","",$R16+$Q16)</f>
        <v/>
      </c>
      <c r="T16" s="24">
        <f>IF($A16="","",IFERROR($S16/$E16,0))</f>
        <v/>
      </c>
    </row>
    <row r="17">
      <c r="A17" s="15">
        <f>IF(Lanes!$A17="","",Lanes!$A17)</f>
        <v/>
      </c>
      <c r="B17" s="15">
        <f>IF($A17="","",Lanes!$B17)</f>
        <v/>
      </c>
      <c r="C17" s="15">
        <f>IF($A17="","",Lanes!$H17)</f>
        <v/>
      </c>
      <c r="D17" s="23">
        <f>IF($A17="","",Lanes!$C17)</f>
        <v/>
      </c>
      <c r="E17" s="23">
        <f>IF($A17="","",Lanes!$E17)</f>
        <v/>
      </c>
      <c r="F17" s="22">
        <f>IF($A17="","",IFERROR($E17/DaysPerYear,0))</f>
        <v/>
      </c>
      <c r="G17" s="24">
        <f>IF($A17="","",Lanes!$I17)</f>
        <v/>
      </c>
      <c r="H17" s="23">
        <f>IF($A17="","",ROUND($D17*$F17,0))</f>
        <v/>
      </c>
      <c r="I17" s="12">
        <f>IF($A17="","",$D17*$F17*$G17)</f>
        <v/>
      </c>
      <c r="J17" s="22">
        <f>IF($A17="","",IFERROR(VLOOKUP($C17,Demand!$A$5:$E$104,2,FALSE),IFERROR(AVERAGE(Demand!$B$5:$B$104),$F17)))</f>
        <v/>
      </c>
      <c r="K17" s="22">
        <f>IF($A17="","",IFERROR(VLOOKUP($C17,Demand!$A$5:$E$104,3,FALSE),0))</f>
        <v/>
      </c>
      <c r="L17" s="22">
        <f>IF($A17="","",IFERROR(VLOOKUP($C17,Demand!$A$5:$E$104,5,FALSE),1.65))</f>
        <v/>
      </c>
      <c r="M17" s="23">
        <f>IF($A17="","",ROUNDUP($L17*$K17*(($D17+ReviewPeriod)^0.5),0))</f>
        <v/>
      </c>
      <c r="N17" s="24">
        <f>IF($A17="","",$M17*$G17)</f>
        <v/>
      </c>
      <c r="O17" s="7">
        <f>IF($A17="","",ROUNDUP($J17*($D17+ReviewPeriod)+$M17,0))</f>
        <v/>
      </c>
      <c r="P17" s="24">
        <f>IF($A17="","",$I17+$N17)</f>
        <v/>
      </c>
      <c r="Q17" s="24">
        <f>IF($A17="","",$P17*HoldingRate)</f>
        <v/>
      </c>
      <c r="R17" s="24">
        <f>IF($A17="","",Lanes!$F17)</f>
        <v/>
      </c>
      <c r="S17" s="12">
        <f>IF($A17="","",$R17+$Q17)</f>
        <v/>
      </c>
      <c r="T17" s="24">
        <f>IF($A17="","",IFERROR($S17/$E17,0))</f>
        <v/>
      </c>
    </row>
    <row r="18">
      <c r="A18" s="15">
        <f>IF(Lanes!$A18="","",Lanes!$A18)</f>
        <v/>
      </c>
      <c r="B18" s="15">
        <f>IF($A18="","",Lanes!$B18)</f>
        <v/>
      </c>
      <c r="C18" s="15">
        <f>IF($A18="","",Lanes!$H18)</f>
        <v/>
      </c>
      <c r="D18" s="23">
        <f>IF($A18="","",Lanes!$C18)</f>
        <v/>
      </c>
      <c r="E18" s="23">
        <f>IF($A18="","",Lanes!$E18)</f>
        <v/>
      </c>
      <c r="F18" s="22">
        <f>IF($A18="","",IFERROR($E18/DaysPerYear,0))</f>
        <v/>
      </c>
      <c r="G18" s="24">
        <f>IF($A18="","",Lanes!$I18)</f>
        <v/>
      </c>
      <c r="H18" s="23">
        <f>IF($A18="","",ROUND($D18*$F18,0))</f>
        <v/>
      </c>
      <c r="I18" s="12">
        <f>IF($A18="","",$D18*$F18*$G18)</f>
        <v/>
      </c>
      <c r="J18" s="22">
        <f>IF($A18="","",IFERROR(VLOOKUP($C18,Demand!$A$5:$E$104,2,FALSE),IFERROR(AVERAGE(Demand!$B$5:$B$104),$F18)))</f>
        <v/>
      </c>
      <c r="K18" s="22">
        <f>IF($A18="","",IFERROR(VLOOKUP($C18,Demand!$A$5:$E$104,3,FALSE),0))</f>
        <v/>
      </c>
      <c r="L18" s="22">
        <f>IF($A18="","",IFERROR(VLOOKUP($C18,Demand!$A$5:$E$104,5,FALSE),1.65))</f>
        <v/>
      </c>
      <c r="M18" s="23">
        <f>IF($A18="","",ROUNDUP($L18*$K18*(($D18+ReviewPeriod)^0.5),0))</f>
        <v/>
      </c>
      <c r="N18" s="24">
        <f>IF($A18="","",$M18*$G18)</f>
        <v/>
      </c>
      <c r="O18" s="7">
        <f>IF($A18="","",ROUNDUP($J18*($D18+ReviewPeriod)+$M18,0))</f>
        <v/>
      </c>
      <c r="P18" s="24">
        <f>IF($A18="","",$I18+$N18)</f>
        <v/>
      </c>
      <c r="Q18" s="24">
        <f>IF($A18="","",$P18*HoldingRate)</f>
        <v/>
      </c>
      <c r="R18" s="24">
        <f>IF($A18="","",Lanes!$F18)</f>
        <v/>
      </c>
      <c r="S18" s="12">
        <f>IF($A18="","",$R18+$Q18)</f>
        <v/>
      </c>
      <c r="T18" s="24">
        <f>IF($A18="","",IFERROR($S18/$E18,0))</f>
        <v/>
      </c>
    </row>
    <row r="19">
      <c r="A19" s="15">
        <f>IF(Lanes!$A19="","",Lanes!$A19)</f>
        <v/>
      </c>
      <c r="B19" s="15">
        <f>IF($A19="","",Lanes!$B19)</f>
        <v/>
      </c>
      <c r="C19" s="15">
        <f>IF($A19="","",Lanes!$H19)</f>
        <v/>
      </c>
      <c r="D19" s="23">
        <f>IF($A19="","",Lanes!$C19)</f>
        <v/>
      </c>
      <c r="E19" s="23">
        <f>IF($A19="","",Lanes!$E19)</f>
        <v/>
      </c>
      <c r="F19" s="22">
        <f>IF($A19="","",IFERROR($E19/DaysPerYear,0))</f>
        <v/>
      </c>
      <c r="G19" s="24">
        <f>IF($A19="","",Lanes!$I19)</f>
        <v/>
      </c>
      <c r="H19" s="23">
        <f>IF($A19="","",ROUND($D19*$F19,0))</f>
        <v/>
      </c>
      <c r="I19" s="12">
        <f>IF($A19="","",$D19*$F19*$G19)</f>
        <v/>
      </c>
      <c r="J19" s="22">
        <f>IF($A19="","",IFERROR(VLOOKUP($C19,Demand!$A$5:$E$104,2,FALSE),IFERROR(AVERAGE(Demand!$B$5:$B$104),$F19)))</f>
        <v/>
      </c>
      <c r="K19" s="22">
        <f>IF($A19="","",IFERROR(VLOOKUP($C19,Demand!$A$5:$E$104,3,FALSE),0))</f>
        <v/>
      </c>
      <c r="L19" s="22">
        <f>IF($A19="","",IFERROR(VLOOKUP($C19,Demand!$A$5:$E$104,5,FALSE),1.65))</f>
        <v/>
      </c>
      <c r="M19" s="23">
        <f>IF($A19="","",ROUNDUP($L19*$K19*(($D19+ReviewPeriod)^0.5),0))</f>
        <v/>
      </c>
      <c r="N19" s="24">
        <f>IF($A19="","",$M19*$G19)</f>
        <v/>
      </c>
      <c r="O19" s="7">
        <f>IF($A19="","",ROUNDUP($J19*($D19+ReviewPeriod)+$M19,0))</f>
        <v/>
      </c>
      <c r="P19" s="24">
        <f>IF($A19="","",$I19+$N19)</f>
        <v/>
      </c>
      <c r="Q19" s="24">
        <f>IF($A19="","",$P19*HoldingRate)</f>
        <v/>
      </c>
      <c r="R19" s="24">
        <f>IF($A19="","",Lanes!$F19)</f>
        <v/>
      </c>
      <c r="S19" s="12">
        <f>IF($A19="","",$R19+$Q19)</f>
        <v/>
      </c>
      <c r="T19" s="24">
        <f>IF($A19="","",IFERROR($S19/$E19,0))</f>
        <v/>
      </c>
    </row>
    <row r="20">
      <c r="A20" s="15">
        <f>IF(Lanes!$A20="","",Lanes!$A20)</f>
        <v/>
      </c>
      <c r="B20" s="15">
        <f>IF($A20="","",Lanes!$B20)</f>
        <v/>
      </c>
      <c r="C20" s="15">
        <f>IF($A20="","",Lanes!$H20)</f>
        <v/>
      </c>
      <c r="D20" s="23">
        <f>IF($A20="","",Lanes!$C20)</f>
        <v/>
      </c>
      <c r="E20" s="23">
        <f>IF($A20="","",Lanes!$E20)</f>
        <v/>
      </c>
      <c r="F20" s="22">
        <f>IF($A20="","",IFERROR($E20/DaysPerYear,0))</f>
        <v/>
      </c>
      <c r="G20" s="24">
        <f>IF($A20="","",Lanes!$I20)</f>
        <v/>
      </c>
      <c r="H20" s="23">
        <f>IF($A20="","",ROUND($D20*$F20,0))</f>
        <v/>
      </c>
      <c r="I20" s="12">
        <f>IF($A20="","",$D20*$F20*$G20)</f>
        <v/>
      </c>
      <c r="J20" s="22">
        <f>IF($A20="","",IFERROR(VLOOKUP($C20,Demand!$A$5:$E$104,2,FALSE),IFERROR(AVERAGE(Demand!$B$5:$B$104),$F20)))</f>
        <v/>
      </c>
      <c r="K20" s="22">
        <f>IF($A20="","",IFERROR(VLOOKUP($C20,Demand!$A$5:$E$104,3,FALSE),0))</f>
        <v/>
      </c>
      <c r="L20" s="22">
        <f>IF($A20="","",IFERROR(VLOOKUP($C20,Demand!$A$5:$E$104,5,FALSE),1.65))</f>
        <v/>
      </c>
      <c r="M20" s="23">
        <f>IF($A20="","",ROUNDUP($L20*$K20*(($D20+ReviewPeriod)^0.5),0))</f>
        <v/>
      </c>
      <c r="N20" s="24">
        <f>IF($A20="","",$M20*$G20)</f>
        <v/>
      </c>
      <c r="O20" s="7">
        <f>IF($A20="","",ROUNDUP($J20*($D20+ReviewPeriod)+$M20,0))</f>
        <v/>
      </c>
      <c r="P20" s="24">
        <f>IF($A20="","",$I20+$N20)</f>
        <v/>
      </c>
      <c r="Q20" s="24">
        <f>IF($A20="","",$P20*HoldingRate)</f>
        <v/>
      </c>
      <c r="R20" s="24">
        <f>IF($A20="","",Lanes!$F20)</f>
        <v/>
      </c>
      <c r="S20" s="12">
        <f>IF($A20="","",$R20+$Q20)</f>
        <v/>
      </c>
      <c r="T20" s="24">
        <f>IF($A20="","",IFERROR($S20/$E20,0))</f>
        <v/>
      </c>
    </row>
    <row r="21">
      <c r="A21" s="15">
        <f>IF(Lanes!$A21="","",Lanes!$A21)</f>
        <v/>
      </c>
      <c r="B21" s="15">
        <f>IF($A21="","",Lanes!$B21)</f>
        <v/>
      </c>
      <c r="C21" s="15">
        <f>IF($A21="","",Lanes!$H21)</f>
        <v/>
      </c>
      <c r="D21" s="23">
        <f>IF($A21="","",Lanes!$C21)</f>
        <v/>
      </c>
      <c r="E21" s="23">
        <f>IF($A21="","",Lanes!$E21)</f>
        <v/>
      </c>
      <c r="F21" s="22">
        <f>IF($A21="","",IFERROR($E21/DaysPerYear,0))</f>
        <v/>
      </c>
      <c r="G21" s="24">
        <f>IF($A21="","",Lanes!$I21)</f>
        <v/>
      </c>
      <c r="H21" s="23">
        <f>IF($A21="","",ROUND($D21*$F21,0))</f>
        <v/>
      </c>
      <c r="I21" s="12">
        <f>IF($A21="","",$D21*$F21*$G21)</f>
        <v/>
      </c>
      <c r="J21" s="22">
        <f>IF($A21="","",IFERROR(VLOOKUP($C21,Demand!$A$5:$E$104,2,FALSE),IFERROR(AVERAGE(Demand!$B$5:$B$104),$F21)))</f>
        <v/>
      </c>
      <c r="K21" s="22">
        <f>IF($A21="","",IFERROR(VLOOKUP($C21,Demand!$A$5:$E$104,3,FALSE),0))</f>
        <v/>
      </c>
      <c r="L21" s="22">
        <f>IF($A21="","",IFERROR(VLOOKUP($C21,Demand!$A$5:$E$104,5,FALSE),1.65))</f>
        <v/>
      </c>
      <c r="M21" s="23">
        <f>IF($A21="","",ROUNDUP($L21*$K21*(($D21+ReviewPeriod)^0.5),0))</f>
        <v/>
      </c>
      <c r="N21" s="24">
        <f>IF($A21="","",$M21*$G21)</f>
        <v/>
      </c>
      <c r="O21" s="7">
        <f>IF($A21="","",ROUNDUP($J21*($D21+ReviewPeriod)+$M21,0))</f>
        <v/>
      </c>
      <c r="P21" s="24">
        <f>IF($A21="","",$I21+$N21)</f>
        <v/>
      </c>
      <c r="Q21" s="24">
        <f>IF($A21="","",$P21*HoldingRate)</f>
        <v/>
      </c>
      <c r="R21" s="24">
        <f>IF($A21="","",Lanes!$F21)</f>
        <v/>
      </c>
      <c r="S21" s="12">
        <f>IF($A21="","",$R21+$Q21)</f>
        <v/>
      </c>
      <c r="T21" s="24">
        <f>IF($A21="","",IFERROR($S21/$E21,0))</f>
        <v/>
      </c>
    </row>
    <row r="22">
      <c r="A22" s="15">
        <f>IF(Lanes!$A22="","",Lanes!$A22)</f>
        <v/>
      </c>
      <c r="B22" s="15">
        <f>IF($A22="","",Lanes!$B22)</f>
        <v/>
      </c>
      <c r="C22" s="15">
        <f>IF($A22="","",Lanes!$H22)</f>
        <v/>
      </c>
      <c r="D22" s="23">
        <f>IF($A22="","",Lanes!$C22)</f>
        <v/>
      </c>
      <c r="E22" s="23">
        <f>IF($A22="","",Lanes!$E22)</f>
        <v/>
      </c>
      <c r="F22" s="22">
        <f>IF($A22="","",IFERROR($E22/DaysPerYear,0))</f>
        <v/>
      </c>
      <c r="G22" s="24">
        <f>IF($A22="","",Lanes!$I22)</f>
        <v/>
      </c>
      <c r="H22" s="23">
        <f>IF($A22="","",ROUND($D22*$F22,0))</f>
        <v/>
      </c>
      <c r="I22" s="12">
        <f>IF($A22="","",$D22*$F22*$G22)</f>
        <v/>
      </c>
      <c r="J22" s="22">
        <f>IF($A22="","",IFERROR(VLOOKUP($C22,Demand!$A$5:$E$104,2,FALSE),IFERROR(AVERAGE(Demand!$B$5:$B$104),$F22)))</f>
        <v/>
      </c>
      <c r="K22" s="22">
        <f>IF($A22="","",IFERROR(VLOOKUP($C22,Demand!$A$5:$E$104,3,FALSE),0))</f>
        <v/>
      </c>
      <c r="L22" s="22">
        <f>IF($A22="","",IFERROR(VLOOKUP($C22,Demand!$A$5:$E$104,5,FALSE),1.65))</f>
        <v/>
      </c>
      <c r="M22" s="23">
        <f>IF($A22="","",ROUNDUP($L22*$K22*(($D22+ReviewPeriod)^0.5),0))</f>
        <v/>
      </c>
      <c r="N22" s="24">
        <f>IF($A22="","",$M22*$G22)</f>
        <v/>
      </c>
      <c r="O22" s="7">
        <f>IF($A22="","",ROUNDUP($J22*($D22+ReviewPeriod)+$M22,0))</f>
        <v/>
      </c>
      <c r="P22" s="24">
        <f>IF($A22="","",$I22+$N22)</f>
        <v/>
      </c>
      <c r="Q22" s="24">
        <f>IF($A22="","",$P22*HoldingRate)</f>
        <v/>
      </c>
      <c r="R22" s="24">
        <f>IF($A22="","",Lanes!$F22)</f>
        <v/>
      </c>
      <c r="S22" s="12">
        <f>IF($A22="","",$R22+$Q22)</f>
        <v/>
      </c>
      <c r="T22" s="24">
        <f>IF($A22="","",IFERROR($S22/$E22,0))</f>
        <v/>
      </c>
    </row>
    <row r="23">
      <c r="A23" s="15">
        <f>IF(Lanes!$A23="","",Lanes!$A23)</f>
        <v/>
      </c>
      <c r="B23" s="15">
        <f>IF($A23="","",Lanes!$B23)</f>
        <v/>
      </c>
      <c r="C23" s="15">
        <f>IF($A23="","",Lanes!$H23)</f>
        <v/>
      </c>
      <c r="D23" s="23">
        <f>IF($A23="","",Lanes!$C23)</f>
        <v/>
      </c>
      <c r="E23" s="23">
        <f>IF($A23="","",Lanes!$E23)</f>
        <v/>
      </c>
      <c r="F23" s="22">
        <f>IF($A23="","",IFERROR($E23/DaysPerYear,0))</f>
        <v/>
      </c>
      <c r="G23" s="24">
        <f>IF($A23="","",Lanes!$I23)</f>
        <v/>
      </c>
      <c r="H23" s="23">
        <f>IF($A23="","",ROUND($D23*$F23,0))</f>
        <v/>
      </c>
      <c r="I23" s="12">
        <f>IF($A23="","",$D23*$F23*$G23)</f>
        <v/>
      </c>
      <c r="J23" s="22">
        <f>IF($A23="","",IFERROR(VLOOKUP($C23,Demand!$A$5:$E$104,2,FALSE),IFERROR(AVERAGE(Demand!$B$5:$B$104),$F23)))</f>
        <v/>
      </c>
      <c r="K23" s="22">
        <f>IF($A23="","",IFERROR(VLOOKUP($C23,Demand!$A$5:$E$104,3,FALSE),0))</f>
        <v/>
      </c>
      <c r="L23" s="22">
        <f>IF($A23="","",IFERROR(VLOOKUP($C23,Demand!$A$5:$E$104,5,FALSE),1.65))</f>
        <v/>
      </c>
      <c r="M23" s="23">
        <f>IF($A23="","",ROUNDUP($L23*$K23*(($D23+ReviewPeriod)^0.5),0))</f>
        <v/>
      </c>
      <c r="N23" s="24">
        <f>IF($A23="","",$M23*$G23)</f>
        <v/>
      </c>
      <c r="O23" s="7">
        <f>IF($A23="","",ROUNDUP($J23*($D23+ReviewPeriod)+$M23,0))</f>
        <v/>
      </c>
      <c r="P23" s="24">
        <f>IF($A23="","",$I23+$N23)</f>
        <v/>
      </c>
      <c r="Q23" s="24">
        <f>IF($A23="","",$P23*HoldingRate)</f>
        <v/>
      </c>
      <c r="R23" s="24">
        <f>IF($A23="","",Lanes!$F23)</f>
        <v/>
      </c>
      <c r="S23" s="12">
        <f>IF($A23="","",$R23+$Q23)</f>
        <v/>
      </c>
      <c r="T23" s="24">
        <f>IF($A23="","",IFERROR($S23/$E23,0))</f>
        <v/>
      </c>
    </row>
    <row r="24">
      <c r="A24" s="15">
        <f>IF(Lanes!$A24="","",Lanes!$A24)</f>
        <v/>
      </c>
      <c r="B24" s="15">
        <f>IF($A24="","",Lanes!$B24)</f>
        <v/>
      </c>
      <c r="C24" s="15">
        <f>IF($A24="","",Lanes!$H24)</f>
        <v/>
      </c>
      <c r="D24" s="23">
        <f>IF($A24="","",Lanes!$C24)</f>
        <v/>
      </c>
      <c r="E24" s="23">
        <f>IF($A24="","",Lanes!$E24)</f>
        <v/>
      </c>
      <c r="F24" s="22">
        <f>IF($A24="","",IFERROR($E24/DaysPerYear,0))</f>
        <v/>
      </c>
      <c r="G24" s="24">
        <f>IF($A24="","",Lanes!$I24)</f>
        <v/>
      </c>
      <c r="H24" s="23">
        <f>IF($A24="","",ROUND($D24*$F24,0))</f>
        <v/>
      </c>
      <c r="I24" s="12">
        <f>IF($A24="","",$D24*$F24*$G24)</f>
        <v/>
      </c>
      <c r="J24" s="22">
        <f>IF($A24="","",IFERROR(VLOOKUP($C24,Demand!$A$5:$E$104,2,FALSE),IFERROR(AVERAGE(Demand!$B$5:$B$104),$F24)))</f>
        <v/>
      </c>
      <c r="K24" s="22">
        <f>IF($A24="","",IFERROR(VLOOKUP($C24,Demand!$A$5:$E$104,3,FALSE),0))</f>
        <v/>
      </c>
      <c r="L24" s="22">
        <f>IF($A24="","",IFERROR(VLOOKUP($C24,Demand!$A$5:$E$104,5,FALSE),1.65))</f>
        <v/>
      </c>
      <c r="M24" s="23">
        <f>IF($A24="","",ROUNDUP($L24*$K24*(($D24+ReviewPeriod)^0.5),0))</f>
        <v/>
      </c>
      <c r="N24" s="24">
        <f>IF($A24="","",$M24*$G24)</f>
        <v/>
      </c>
      <c r="O24" s="7">
        <f>IF($A24="","",ROUNDUP($J24*($D24+ReviewPeriod)+$M24,0))</f>
        <v/>
      </c>
      <c r="P24" s="24">
        <f>IF($A24="","",$I24+$N24)</f>
        <v/>
      </c>
      <c r="Q24" s="24">
        <f>IF($A24="","",$P24*HoldingRate)</f>
        <v/>
      </c>
      <c r="R24" s="24">
        <f>IF($A24="","",Lanes!$F24)</f>
        <v/>
      </c>
      <c r="S24" s="12">
        <f>IF($A24="","",$R24+$Q24)</f>
        <v/>
      </c>
      <c r="T24" s="24">
        <f>IF($A24="","",IFERROR($S24/$E24,0))</f>
        <v/>
      </c>
    </row>
    <row r="25">
      <c r="A25" s="15">
        <f>IF(Lanes!$A25="","",Lanes!$A25)</f>
        <v/>
      </c>
      <c r="B25" s="15">
        <f>IF($A25="","",Lanes!$B25)</f>
        <v/>
      </c>
      <c r="C25" s="15">
        <f>IF($A25="","",Lanes!$H25)</f>
        <v/>
      </c>
      <c r="D25" s="23">
        <f>IF($A25="","",Lanes!$C25)</f>
        <v/>
      </c>
      <c r="E25" s="23">
        <f>IF($A25="","",Lanes!$E25)</f>
        <v/>
      </c>
      <c r="F25" s="22">
        <f>IF($A25="","",IFERROR($E25/DaysPerYear,0))</f>
        <v/>
      </c>
      <c r="G25" s="24">
        <f>IF($A25="","",Lanes!$I25)</f>
        <v/>
      </c>
      <c r="H25" s="23">
        <f>IF($A25="","",ROUND($D25*$F25,0))</f>
        <v/>
      </c>
      <c r="I25" s="12">
        <f>IF($A25="","",$D25*$F25*$G25)</f>
        <v/>
      </c>
      <c r="J25" s="22">
        <f>IF($A25="","",IFERROR(VLOOKUP($C25,Demand!$A$5:$E$104,2,FALSE),IFERROR(AVERAGE(Demand!$B$5:$B$104),$F25)))</f>
        <v/>
      </c>
      <c r="K25" s="22">
        <f>IF($A25="","",IFERROR(VLOOKUP($C25,Demand!$A$5:$E$104,3,FALSE),0))</f>
        <v/>
      </c>
      <c r="L25" s="22">
        <f>IF($A25="","",IFERROR(VLOOKUP($C25,Demand!$A$5:$E$104,5,FALSE),1.65))</f>
        <v/>
      </c>
      <c r="M25" s="23">
        <f>IF($A25="","",ROUNDUP($L25*$K25*(($D25+ReviewPeriod)^0.5),0))</f>
        <v/>
      </c>
      <c r="N25" s="24">
        <f>IF($A25="","",$M25*$G25)</f>
        <v/>
      </c>
      <c r="O25" s="7">
        <f>IF($A25="","",ROUNDUP($J25*($D25+ReviewPeriod)+$M25,0))</f>
        <v/>
      </c>
      <c r="P25" s="24">
        <f>IF($A25="","",$I25+$N25)</f>
        <v/>
      </c>
      <c r="Q25" s="24">
        <f>IF($A25="","",$P25*HoldingRate)</f>
        <v/>
      </c>
      <c r="R25" s="24">
        <f>IF($A25="","",Lanes!$F25)</f>
        <v/>
      </c>
      <c r="S25" s="12">
        <f>IF($A25="","",$R25+$Q25)</f>
        <v/>
      </c>
      <c r="T25" s="24">
        <f>IF($A25="","",IFERROR($S25/$E25,0))</f>
        <v/>
      </c>
    </row>
    <row r="26">
      <c r="A26" s="15">
        <f>IF(Lanes!$A26="","",Lanes!$A26)</f>
        <v/>
      </c>
      <c r="B26" s="15">
        <f>IF($A26="","",Lanes!$B26)</f>
        <v/>
      </c>
      <c r="C26" s="15">
        <f>IF($A26="","",Lanes!$H26)</f>
        <v/>
      </c>
      <c r="D26" s="23">
        <f>IF($A26="","",Lanes!$C26)</f>
        <v/>
      </c>
      <c r="E26" s="23">
        <f>IF($A26="","",Lanes!$E26)</f>
        <v/>
      </c>
      <c r="F26" s="22">
        <f>IF($A26="","",IFERROR($E26/DaysPerYear,0))</f>
        <v/>
      </c>
      <c r="G26" s="24">
        <f>IF($A26="","",Lanes!$I26)</f>
        <v/>
      </c>
      <c r="H26" s="23">
        <f>IF($A26="","",ROUND($D26*$F26,0))</f>
        <v/>
      </c>
      <c r="I26" s="12">
        <f>IF($A26="","",$D26*$F26*$G26)</f>
        <v/>
      </c>
      <c r="J26" s="22">
        <f>IF($A26="","",IFERROR(VLOOKUP($C26,Demand!$A$5:$E$104,2,FALSE),IFERROR(AVERAGE(Demand!$B$5:$B$104),$F26)))</f>
        <v/>
      </c>
      <c r="K26" s="22">
        <f>IF($A26="","",IFERROR(VLOOKUP($C26,Demand!$A$5:$E$104,3,FALSE),0))</f>
        <v/>
      </c>
      <c r="L26" s="22">
        <f>IF($A26="","",IFERROR(VLOOKUP($C26,Demand!$A$5:$E$104,5,FALSE),1.65))</f>
        <v/>
      </c>
      <c r="M26" s="23">
        <f>IF($A26="","",ROUNDUP($L26*$K26*(($D26+ReviewPeriod)^0.5),0))</f>
        <v/>
      </c>
      <c r="N26" s="24">
        <f>IF($A26="","",$M26*$G26)</f>
        <v/>
      </c>
      <c r="O26" s="7">
        <f>IF($A26="","",ROUNDUP($J26*($D26+ReviewPeriod)+$M26,0))</f>
        <v/>
      </c>
      <c r="P26" s="24">
        <f>IF($A26="","",$I26+$N26)</f>
        <v/>
      </c>
      <c r="Q26" s="24">
        <f>IF($A26="","",$P26*HoldingRate)</f>
        <v/>
      </c>
      <c r="R26" s="24">
        <f>IF($A26="","",Lanes!$F26)</f>
        <v/>
      </c>
      <c r="S26" s="12">
        <f>IF($A26="","",$R26+$Q26)</f>
        <v/>
      </c>
      <c r="T26" s="24">
        <f>IF($A26="","",IFERROR($S26/$E26,0))</f>
        <v/>
      </c>
    </row>
    <row r="27">
      <c r="A27" s="15">
        <f>IF(Lanes!$A27="","",Lanes!$A27)</f>
        <v/>
      </c>
      <c r="B27" s="15">
        <f>IF($A27="","",Lanes!$B27)</f>
        <v/>
      </c>
      <c r="C27" s="15">
        <f>IF($A27="","",Lanes!$H27)</f>
        <v/>
      </c>
      <c r="D27" s="23">
        <f>IF($A27="","",Lanes!$C27)</f>
        <v/>
      </c>
      <c r="E27" s="23">
        <f>IF($A27="","",Lanes!$E27)</f>
        <v/>
      </c>
      <c r="F27" s="22">
        <f>IF($A27="","",IFERROR($E27/DaysPerYear,0))</f>
        <v/>
      </c>
      <c r="G27" s="24">
        <f>IF($A27="","",Lanes!$I27)</f>
        <v/>
      </c>
      <c r="H27" s="23">
        <f>IF($A27="","",ROUND($D27*$F27,0))</f>
        <v/>
      </c>
      <c r="I27" s="12">
        <f>IF($A27="","",$D27*$F27*$G27)</f>
        <v/>
      </c>
      <c r="J27" s="22">
        <f>IF($A27="","",IFERROR(VLOOKUP($C27,Demand!$A$5:$E$104,2,FALSE),IFERROR(AVERAGE(Demand!$B$5:$B$104),$F27)))</f>
        <v/>
      </c>
      <c r="K27" s="22">
        <f>IF($A27="","",IFERROR(VLOOKUP($C27,Demand!$A$5:$E$104,3,FALSE),0))</f>
        <v/>
      </c>
      <c r="L27" s="22">
        <f>IF($A27="","",IFERROR(VLOOKUP($C27,Demand!$A$5:$E$104,5,FALSE),1.65))</f>
        <v/>
      </c>
      <c r="M27" s="23">
        <f>IF($A27="","",ROUNDUP($L27*$K27*(($D27+ReviewPeriod)^0.5),0))</f>
        <v/>
      </c>
      <c r="N27" s="24">
        <f>IF($A27="","",$M27*$G27)</f>
        <v/>
      </c>
      <c r="O27" s="7">
        <f>IF($A27="","",ROUNDUP($J27*($D27+ReviewPeriod)+$M27,0))</f>
        <v/>
      </c>
      <c r="P27" s="24">
        <f>IF($A27="","",$I27+$N27)</f>
        <v/>
      </c>
      <c r="Q27" s="24">
        <f>IF($A27="","",$P27*HoldingRate)</f>
        <v/>
      </c>
      <c r="R27" s="24">
        <f>IF($A27="","",Lanes!$F27)</f>
        <v/>
      </c>
      <c r="S27" s="12">
        <f>IF($A27="","",$R27+$Q27)</f>
        <v/>
      </c>
      <c r="T27" s="24">
        <f>IF($A27="","",IFERROR($S27/$E27,0))</f>
        <v/>
      </c>
    </row>
    <row r="28">
      <c r="A28" s="15">
        <f>IF(Lanes!$A28="","",Lanes!$A28)</f>
        <v/>
      </c>
      <c r="B28" s="15">
        <f>IF($A28="","",Lanes!$B28)</f>
        <v/>
      </c>
      <c r="C28" s="15">
        <f>IF($A28="","",Lanes!$H28)</f>
        <v/>
      </c>
      <c r="D28" s="23">
        <f>IF($A28="","",Lanes!$C28)</f>
        <v/>
      </c>
      <c r="E28" s="23">
        <f>IF($A28="","",Lanes!$E28)</f>
        <v/>
      </c>
      <c r="F28" s="22">
        <f>IF($A28="","",IFERROR($E28/DaysPerYear,0))</f>
        <v/>
      </c>
      <c r="G28" s="24">
        <f>IF($A28="","",Lanes!$I28)</f>
        <v/>
      </c>
      <c r="H28" s="23">
        <f>IF($A28="","",ROUND($D28*$F28,0))</f>
        <v/>
      </c>
      <c r="I28" s="12">
        <f>IF($A28="","",$D28*$F28*$G28)</f>
        <v/>
      </c>
      <c r="J28" s="22">
        <f>IF($A28="","",IFERROR(VLOOKUP($C28,Demand!$A$5:$E$104,2,FALSE),IFERROR(AVERAGE(Demand!$B$5:$B$104),$F28)))</f>
        <v/>
      </c>
      <c r="K28" s="22">
        <f>IF($A28="","",IFERROR(VLOOKUP($C28,Demand!$A$5:$E$104,3,FALSE),0))</f>
        <v/>
      </c>
      <c r="L28" s="22">
        <f>IF($A28="","",IFERROR(VLOOKUP($C28,Demand!$A$5:$E$104,5,FALSE),1.65))</f>
        <v/>
      </c>
      <c r="M28" s="23">
        <f>IF($A28="","",ROUNDUP($L28*$K28*(($D28+ReviewPeriod)^0.5),0))</f>
        <v/>
      </c>
      <c r="N28" s="24">
        <f>IF($A28="","",$M28*$G28)</f>
        <v/>
      </c>
      <c r="O28" s="7">
        <f>IF($A28="","",ROUNDUP($J28*($D28+ReviewPeriod)+$M28,0))</f>
        <v/>
      </c>
      <c r="P28" s="24">
        <f>IF($A28="","",$I28+$N28)</f>
        <v/>
      </c>
      <c r="Q28" s="24">
        <f>IF($A28="","",$P28*HoldingRate)</f>
        <v/>
      </c>
      <c r="R28" s="24">
        <f>IF($A28="","",Lanes!$F28)</f>
        <v/>
      </c>
      <c r="S28" s="12">
        <f>IF($A28="","",$R28+$Q28)</f>
        <v/>
      </c>
      <c r="T28" s="24">
        <f>IF($A28="","",IFERROR($S28/$E28,0))</f>
        <v/>
      </c>
    </row>
    <row r="29">
      <c r="A29" s="15">
        <f>IF(Lanes!$A29="","",Lanes!$A29)</f>
        <v/>
      </c>
      <c r="B29" s="15">
        <f>IF($A29="","",Lanes!$B29)</f>
        <v/>
      </c>
      <c r="C29" s="15">
        <f>IF($A29="","",Lanes!$H29)</f>
        <v/>
      </c>
      <c r="D29" s="23">
        <f>IF($A29="","",Lanes!$C29)</f>
        <v/>
      </c>
      <c r="E29" s="23">
        <f>IF($A29="","",Lanes!$E29)</f>
        <v/>
      </c>
      <c r="F29" s="22">
        <f>IF($A29="","",IFERROR($E29/DaysPerYear,0))</f>
        <v/>
      </c>
      <c r="G29" s="24">
        <f>IF($A29="","",Lanes!$I29)</f>
        <v/>
      </c>
      <c r="H29" s="23">
        <f>IF($A29="","",ROUND($D29*$F29,0))</f>
        <v/>
      </c>
      <c r="I29" s="12">
        <f>IF($A29="","",$D29*$F29*$G29)</f>
        <v/>
      </c>
      <c r="J29" s="22">
        <f>IF($A29="","",IFERROR(VLOOKUP($C29,Demand!$A$5:$E$104,2,FALSE),IFERROR(AVERAGE(Demand!$B$5:$B$104),$F29)))</f>
        <v/>
      </c>
      <c r="K29" s="22">
        <f>IF($A29="","",IFERROR(VLOOKUP($C29,Demand!$A$5:$E$104,3,FALSE),0))</f>
        <v/>
      </c>
      <c r="L29" s="22">
        <f>IF($A29="","",IFERROR(VLOOKUP($C29,Demand!$A$5:$E$104,5,FALSE),1.65))</f>
        <v/>
      </c>
      <c r="M29" s="23">
        <f>IF($A29="","",ROUNDUP($L29*$K29*(($D29+ReviewPeriod)^0.5),0))</f>
        <v/>
      </c>
      <c r="N29" s="24">
        <f>IF($A29="","",$M29*$G29)</f>
        <v/>
      </c>
      <c r="O29" s="7">
        <f>IF($A29="","",ROUNDUP($J29*($D29+ReviewPeriod)+$M29,0))</f>
        <v/>
      </c>
      <c r="P29" s="24">
        <f>IF($A29="","",$I29+$N29)</f>
        <v/>
      </c>
      <c r="Q29" s="24">
        <f>IF($A29="","",$P29*HoldingRate)</f>
        <v/>
      </c>
      <c r="R29" s="24">
        <f>IF($A29="","",Lanes!$F29)</f>
        <v/>
      </c>
      <c r="S29" s="12">
        <f>IF($A29="","",$R29+$Q29)</f>
        <v/>
      </c>
      <c r="T29" s="24">
        <f>IF($A29="","",IFERROR($S29/$E29,0))</f>
        <v/>
      </c>
    </row>
    <row r="30">
      <c r="A30" s="15">
        <f>IF(Lanes!$A30="","",Lanes!$A30)</f>
        <v/>
      </c>
      <c r="B30" s="15">
        <f>IF($A30="","",Lanes!$B30)</f>
        <v/>
      </c>
      <c r="C30" s="15">
        <f>IF($A30="","",Lanes!$H30)</f>
        <v/>
      </c>
      <c r="D30" s="23">
        <f>IF($A30="","",Lanes!$C30)</f>
        <v/>
      </c>
      <c r="E30" s="23">
        <f>IF($A30="","",Lanes!$E30)</f>
        <v/>
      </c>
      <c r="F30" s="22">
        <f>IF($A30="","",IFERROR($E30/DaysPerYear,0))</f>
        <v/>
      </c>
      <c r="G30" s="24">
        <f>IF($A30="","",Lanes!$I30)</f>
        <v/>
      </c>
      <c r="H30" s="23">
        <f>IF($A30="","",ROUND($D30*$F30,0))</f>
        <v/>
      </c>
      <c r="I30" s="12">
        <f>IF($A30="","",$D30*$F30*$G30)</f>
        <v/>
      </c>
      <c r="J30" s="22">
        <f>IF($A30="","",IFERROR(VLOOKUP($C30,Demand!$A$5:$E$104,2,FALSE),IFERROR(AVERAGE(Demand!$B$5:$B$104),$F30)))</f>
        <v/>
      </c>
      <c r="K30" s="22">
        <f>IF($A30="","",IFERROR(VLOOKUP($C30,Demand!$A$5:$E$104,3,FALSE),0))</f>
        <v/>
      </c>
      <c r="L30" s="22">
        <f>IF($A30="","",IFERROR(VLOOKUP($C30,Demand!$A$5:$E$104,5,FALSE),1.65))</f>
        <v/>
      </c>
      <c r="M30" s="23">
        <f>IF($A30="","",ROUNDUP($L30*$K30*(($D30+ReviewPeriod)^0.5),0))</f>
        <v/>
      </c>
      <c r="N30" s="24">
        <f>IF($A30="","",$M30*$G30)</f>
        <v/>
      </c>
      <c r="O30" s="7">
        <f>IF($A30="","",ROUNDUP($J30*($D30+ReviewPeriod)+$M30,0))</f>
        <v/>
      </c>
      <c r="P30" s="24">
        <f>IF($A30="","",$I30+$N30)</f>
        <v/>
      </c>
      <c r="Q30" s="24">
        <f>IF($A30="","",$P30*HoldingRate)</f>
        <v/>
      </c>
      <c r="R30" s="24">
        <f>IF($A30="","",Lanes!$F30)</f>
        <v/>
      </c>
      <c r="S30" s="12">
        <f>IF($A30="","",$R30+$Q30)</f>
        <v/>
      </c>
      <c r="T30" s="24">
        <f>IF($A30="","",IFERROR($S30/$E30,0))</f>
        <v/>
      </c>
    </row>
    <row r="31">
      <c r="A31" s="15">
        <f>IF(Lanes!$A31="","",Lanes!$A31)</f>
        <v/>
      </c>
      <c r="B31" s="15">
        <f>IF($A31="","",Lanes!$B31)</f>
        <v/>
      </c>
      <c r="C31" s="15">
        <f>IF($A31="","",Lanes!$H31)</f>
        <v/>
      </c>
      <c r="D31" s="23">
        <f>IF($A31="","",Lanes!$C31)</f>
        <v/>
      </c>
      <c r="E31" s="23">
        <f>IF($A31="","",Lanes!$E31)</f>
        <v/>
      </c>
      <c r="F31" s="22">
        <f>IF($A31="","",IFERROR($E31/DaysPerYear,0))</f>
        <v/>
      </c>
      <c r="G31" s="24">
        <f>IF($A31="","",Lanes!$I31)</f>
        <v/>
      </c>
      <c r="H31" s="23">
        <f>IF($A31="","",ROUND($D31*$F31,0))</f>
        <v/>
      </c>
      <c r="I31" s="12">
        <f>IF($A31="","",$D31*$F31*$G31)</f>
        <v/>
      </c>
      <c r="J31" s="22">
        <f>IF($A31="","",IFERROR(VLOOKUP($C31,Demand!$A$5:$E$104,2,FALSE),IFERROR(AVERAGE(Demand!$B$5:$B$104),$F31)))</f>
        <v/>
      </c>
      <c r="K31" s="22">
        <f>IF($A31="","",IFERROR(VLOOKUP($C31,Demand!$A$5:$E$104,3,FALSE),0))</f>
        <v/>
      </c>
      <c r="L31" s="22">
        <f>IF($A31="","",IFERROR(VLOOKUP($C31,Demand!$A$5:$E$104,5,FALSE),1.65))</f>
        <v/>
      </c>
      <c r="M31" s="23">
        <f>IF($A31="","",ROUNDUP($L31*$K31*(($D31+ReviewPeriod)^0.5),0))</f>
        <v/>
      </c>
      <c r="N31" s="24">
        <f>IF($A31="","",$M31*$G31)</f>
        <v/>
      </c>
      <c r="O31" s="7">
        <f>IF($A31="","",ROUNDUP($J31*($D31+ReviewPeriod)+$M31,0))</f>
        <v/>
      </c>
      <c r="P31" s="24">
        <f>IF($A31="","",$I31+$N31)</f>
        <v/>
      </c>
      <c r="Q31" s="24">
        <f>IF($A31="","",$P31*HoldingRate)</f>
        <v/>
      </c>
      <c r="R31" s="24">
        <f>IF($A31="","",Lanes!$F31)</f>
        <v/>
      </c>
      <c r="S31" s="12">
        <f>IF($A31="","",$R31+$Q31)</f>
        <v/>
      </c>
      <c r="T31" s="24">
        <f>IF($A31="","",IFERROR($S31/$E31,0))</f>
        <v/>
      </c>
    </row>
    <row r="32">
      <c r="A32" s="15">
        <f>IF(Lanes!$A32="","",Lanes!$A32)</f>
        <v/>
      </c>
      <c r="B32" s="15">
        <f>IF($A32="","",Lanes!$B32)</f>
        <v/>
      </c>
      <c r="C32" s="15">
        <f>IF($A32="","",Lanes!$H32)</f>
        <v/>
      </c>
      <c r="D32" s="23">
        <f>IF($A32="","",Lanes!$C32)</f>
        <v/>
      </c>
      <c r="E32" s="23">
        <f>IF($A32="","",Lanes!$E32)</f>
        <v/>
      </c>
      <c r="F32" s="22">
        <f>IF($A32="","",IFERROR($E32/DaysPerYear,0))</f>
        <v/>
      </c>
      <c r="G32" s="24">
        <f>IF($A32="","",Lanes!$I32)</f>
        <v/>
      </c>
      <c r="H32" s="23">
        <f>IF($A32="","",ROUND($D32*$F32,0))</f>
        <v/>
      </c>
      <c r="I32" s="12">
        <f>IF($A32="","",$D32*$F32*$G32)</f>
        <v/>
      </c>
      <c r="J32" s="22">
        <f>IF($A32="","",IFERROR(VLOOKUP($C32,Demand!$A$5:$E$104,2,FALSE),IFERROR(AVERAGE(Demand!$B$5:$B$104),$F32)))</f>
        <v/>
      </c>
      <c r="K32" s="22">
        <f>IF($A32="","",IFERROR(VLOOKUP($C32,Demand!$A$5:$E$104,3,FALSE),0))</f>
        <v/>
      </c>
      <c r="L32" s="22">
        <f>IF($A32="","",IFERROR(VLOOKUP($C32,Demand!$A$5:$E$104,5,FALSE),1.65))</f>
        <v/>
      </c>
      <c r="M32" s="23">
        <f>IF($A32="","",ROUNDUP($L32*$K32*(($D32+ReviewPeriod)^0.5),0))</f>
        <v/>
      </c>
      <c r="N32" s="24">
        <f>IF($A32="","",$M32*$G32)</f>
        <v/>
      </c>
      <c r="O32" s="7">
        <f>IF($A32="","",ROUNDUP($J32*($D32+ReviewPeriod)+$M32,0))</f>
        <v/>
      </c>
      <c r="P32" s="24">
        <f>IF($A32="","",$I32+$N32)</f>
        <v/>
      </c>
      <c r="Q32" s="24">
        <f>IF($A32="","",$P32*HoldingRate)</f>
        <v/>
      </c>
      <c r="R32" s="24">
        <f>IF($A32="","",Lanes!$F32)</f>
        <v/>
      </c>
      <c r="S32" s="12">
        <f>IF($A32="","",$R32+$Q32)</f>
        <v/>
      </c>
      <c r="T32" s="24">
        <f>IF($A32="","",IFERROR($S32/$E32,0))</f>
        <v/>
      </c>
    </row>
    <row r="33">
      <c r="A33" s="15">
        <f>IF(Lanes!$A33="","",Lanes!$A33)</f>
        <v/>
      </c>
      <c r="B33" s="15">
        <f>IF($A33="","",Lanes!$B33)</f>
        <v/>
      </c>
      <c r="C33" s="15">
        <f>IF($A33="","",Lanes!$H33)</f>
        <v/>
      </c>
      <c r="D33" s="23">
        <f>IF($A33="","",Lanes!$C33)</f>
        <v/>
      </c>
      <c r="E33" s="23">
        <f>IF($A33="","",Lanes!$E33)</f>
        <v/>
      </c>
      <c r="F33" s="22">
        <f>IF($A33="","",IFERROR($E33/DaysPerYear,0))</f>
        <v/>
      </c>
      <c r="G33" s="24">
        <f>IF($A33="","",Lanes!$I33)</f>
        <v/>
      </c>
      <c r="H33" s="23">
        <f>IF($A33="","",ROUND($D33*$F33,0))</f>
        <v/>
      </c>
      <c r="I33" s="12">
        <f>IF($A33="","",$D33*$F33*$G33)</f>
        <v/>
      </c>
      <c r="J33" s="22">
        <f>IF($A33="","",IFERROR(VLOOKUP($C33,Demand!$A$5:$E$104,2,FALSE),IFERROR(AVERAGE(Demand!$B$5:$B$104),$F33)))</f>
        <v/>
      </c>
      <c r="K33" s="22">
        <f>IF($A33="","",IFERROR(VLOOKUP($C33,Demand!$A$5:$E$104,3,FALSE),0))</f>
        <v/>
      </c>
      <c r="L33" s="22">
        <f>IF($A33="","",IFERROR(VLOOKUP($C33,Demand!$A$5:$E$104,5,FALSE),1.65))</f>
        <v/>
      </c>
      <c r="M33" s="23">
        <f>IF($A33="","",ROUNDUP($L33*$K33*(($D33+ReviewPeriod)^0.5),0))</f>
        <v/>
      </c>
      <c r="N33" s="24">
        <f>IF($A33="","",$M33*$G33)</f>
        <v/>
      </c>
      <c r="O33" s="7">
        <f>IF($A33="","",ROUNDUP($J33*($D33+ReviewPeriod)+$M33,0))</f>
        <v/>
      </c>
      <c r="P33" s="24">
        <f>IF($A33="","",$I33+$N33)</f>
        <v/>
      </c>
      <c r="Q33" s="24">
        <f>IF($A33="","",$P33*HoldingRate)</f>
        <v/>
      </c>
      <c r="R33" s="24">
        <f>IF($A33="","",Lanes!$F33)</f>
        <v/>
      </c>
      <c r="S33" s="12">
        <f>IF($A33="","",$R33+$Q33)</f>
        <v/>
      </c>
      <c r="T33" s="24">
        <f>IF($A33="","",IFERROR($S33/$E33,0))</f>
        <v/>
      </c>
    </row>
    <row r="34">
      <c r="A34" s="15">
        <f>IF(Lanes!$A34="","",Lanes!$A34)</f>
        <v/>
      </c>
      <c r="B34" s="15">
        <f>IF($A34="","",Lanes!$B34)</f>
        <v/>
      </c>
      <c r="C34" s="15">
        <f>IF($A34="","",Lanes!$H34)</f>
        <v/>
      </c>
      <c r="D34" s="23">
        <f>IF($A34="","",Lanes!$C34)</f>
        <v/>
      </c>
      <c r="E34" s="23">
        <f>IF($A34="","",Lanes!$E34)</f>
        <v/>
      </c>
      <c r="F34" s="22">
        <f>IF($A34="","",IFERROR($E34/DaysPerYear,0))</f>
        <v/>
      </c>
      <c r="G34" s="24">
        <f>IF($A34="","",Lanes!$I34)</f>
        <v/>
      </c>
      <c r="H34" s="23">
        <f>IF($A34="","",ROUND($D34*$F34,0))</f>
        <v/>
      </c>
      <c r="I34" s="12">
        <f>IF($A34="","",$D34*$F34*$G34)</f>
        <v/>
      </c>
      <c r="J34" s="22">
        <f>IF($A34="","",IFERROR(VLOOKUP($C34,Demand!$A$5:$E$104,2,FALSE),IFERROR(AVERAGE(Demand!$B$5:$B$104),$F34)))</f>
        <v/>
      </c>
      <c r="K34" s="22">
        <f>IF($A34="","",IFERROR(VLOOKUP($C34,Demand!$A$5:$E$104,3,FALSE),0))</f>
        <v/>
      </c>
      <c r="L34" s="22">
        <f>IF($A34="","",IFERROR(VLOOKUP($C34,Demand!$A$5:$E$104,5,FALSE),1.65))</f>
        <v/>
      </c>
      <c r="M34" s="23">
        <f>IF($A34="","",ROUNDUP($L34*$K34*(($D34+ReviewPeriod)^0.5),0))</f>
        <v/>
      </c>
      <c r="N34" s="24">
        <f>IF($A34="","",$M34*$G34)</f>
        <v/>
      </c>
      <c r="O34" s="7">
        <f>IF($A34="","",ROUNDUP($J34*($D34+ReviewPeriod)+$M34,0))</f>
        <v/>
      </c>
      <c r="P34" s="24">
        <f>IF($A34="","",$I34+$N34)</f>
        <v/>
      </c>
      <c r="Q34" s="24">
        <f>IF($A34="","",$P34*HoldingRate)</f>
        <v/>
      </c>
      <c r="R34" s="24">
        <f>IF($A34="","",Lanes!$F34)</f>
        <v/>
      </c>
      <c r="S34" s="12">
        <f>IF($A34="","",$R34+$Q34)</f>
        <v/>
      </c>
      <c r="T34" s="24">
        <f>IF($A34="","",IFERROR($S34/$E34,0))</f>
        <v/>
      </c>
    </row>
    <row r="35">
      <c r="A35" s="15">
        <f>IF(Lanes!$A35="","",Lanes!$A35)</f>
        <v/>
      </c>
      <c r="B35" s="15">
        <f>IF($A35="","",Lanes!$B35)</f>
        <v/>
      </c>
      <c r="C35" s="15">
        <f>IF($A35="","",Lanes!$H35)</f>
        <v/>
      </c>
      <c r="D35" s="23">
        <f>IF($A35="","",Lanes!$C35)</f>
        <v/>
      </c>
      <c r="E35" s="23">
        <f>IF($A35="","",Lanes!$E35)</f>
        <v/>
      </c>
      <c r="F35" s="22">
        <f>IF($A35="","",IFERROR($E35/DaysPerYear,0))</f>
        <v/>
      </c>
      <c r="G35" s="24">
        <f>IF($A35="","",Lanes!$I35)</f>
        <v/>
      </c>
      <c r="H35" s="23">
        <f>IF($A35="","",ROUND($D35*$F35,0))</f>
        <v/>
      </c>
      <c r="I35" s="12">
        <f>IF($A35="","",$D35*$F35*$G35)</f>
        <v/>
      </c>
      <c r="J35" s="22">
        <f>IF($A35="","",IFERROR(VLOOKUP($C35,Demand!$A$5:$E$104,2,FALSE),IFERROR(AVERAGE(Demand!$B$5:$B$104),$F35)))</f>
        <v/>
      </c>
      <c r="K35" s="22">
        <f>IF($A35="","",IFERROR(VLOOKUP($C35,Demand!$A$5:$E$104,3,FALSE),0))</f>
        <v/>
      </c>
      <c r="L35" s="22">
        <f>IF($A35="","",IFERROR(VLOOKUP($C35,Demand!$A$5:$E$104,5,FALSE),1.65))</f>
        <v/>
      </c>
      <c r="M35" s="23">
        <f>IF($A35="","",ROUNDUP($L35*$K35*(($D35+ReviewPeriod)^0.5),0))</f>
        <v/>
      </c>
      <c r="N35" s="24">
        <f>IF($A35="","",$M35*$G35)</f>
        <v/>
      </c>
      <c r="O35" s="7">
        <f>IF($A35="","",ROUNDUP($J35*($D35+ReviewPeriod)+$M35,0))</f>
        <v/>
      </c>
      <c r="P35" s="24">
        <f>IF($A35="","",$I35+$N35)</f>
        <v/>
      </c>
      <c r="Q35" s="24">
        <f>IF($A35="","",$P35*HoldingRate)</f>
        <v/>
      </c>
      <c r="R35" s="24">
        <f>IF($A35="","",Lanes!$F35)</f>
        <v/>
      </c>
      <c r="S35" s="12">
        <f>IF($A35="","",$R35+$Q35)</f>
        <v/>
      </c>
      <c r="T35" s="24">
        <f>IF($A35="","",IFERROR($S35/$E35,0))</f>
        <v/>
      </c>
    </row>
    <row r="36">
      <c r="A36" s="15">
        <f>IF(Lanes!$A36="","",Lanes!$A36)</f>
        <v/>
      </c>
      <c r="B36" s="15">
        <f>IF($A36="","",Lanes!$B36)</f>
        <v/>
      </c>
      <c r="C36" s="15">
        <f>IF($A36="","",Lanes!$H36)</f>
        <v/>
      </c>
      <c r="D36" s="23">
        <f>IF($A36="","",Lanes!$C36)</f>
        <v/>
      </c>
      <c r="E36" s="23">
        <f>IF($A36="","",Lanes!$E36)</f>
        <v/>
      </c>
      <c r="F36" s="22">
        <f>IF($A36="","",IFERROR($E36/DaysPerYear,0))</f>
        <v/>
      </c>
      <c r="G36" s="24">
        <f>IF($A36="","",Lanes!$I36)</f>
        <v/>
      </c>
      <c r="H36" s="23">
        <f>IF($A36="","",ROUND($D36*$F36,0))</f>
        <v/>
      </c>
      <c r="I36" s="12">
        <f>IF($A36="","",$D36*$F36*$G36)</f>
        <v/>
      </c>
      <c r="J36" s="22">
        <f>IF($A36="","",IFERROR(VLOOKUP($C36,Demand!$A$5:$E$104,2,FALSE),IFERROR(AVERAGE(Demand!$B$5:$B$104),$F36)))</f>
        <v/>
      </c>
      <c r="K36" s="22">
        <f>IF($A36="","",IFERROR(VLOOKUP($C36,Demand!$A$5:$E$104,3,FALSE),0))</f>
        <v/>
      </c>
      <c r="L36" s="22">
        <f>IF($A36="","",IFERROR(VLOOKUP($C36,Demand!$A$5:$E$104,5,FALSE),1.65))</f>
        <v/>
      </c>
      <c r="M36" s="23">
        <f>IF($A36="","",ROUNDUP($L36*$K36*(($D36+ReviewPeriod)^0.5),0))</f>
        <v/>
      </c>
      <c r="N36" s="24">
        <f>IF($A36="","",$M36*$G36)</f>
        <v/>
      </c>
      <c r="O36" s="7">
        <f>IF($A36="","",ROUNDUP($J36*($D36+ReviewPeriod)+$M36,0))</f>
        <v/>
      </c>
      <c r="P36" s="24">
        <f>IF($A36="","",$I36+$N36)</f>
        <v/>
      </c>
      <c r="Q36" s="24">
        <f>IF($A36="","",$P36*HoldingRate)</f>
        <v/>
      </c>
      <c r="R36" s="24">
        <f>IF($A36="","",Lanes!$F36)</f>
        <v/>
      </c>
      <c r="S36" s="12">
        <f>IF($A36="","",$R36+$Q36)</f>
        <v/>
      </c>
      <c r="T36" s="24">
        <f>IF($A36="","",IFERROR($S36/$E36,0))</f>
        <v/>
      </c>
    </row>
    <row r="37">
      <c r="A37" s="15">
        <f>IF(Lanes!$A37="","",Lanes!$A37)</f>
        <v/>
      </c>
      <c r="B37" s="15">
        <f>IF($A37="","",Lanes!$B37)</f>
        <v/>
      </c>
      <c r="C37" s="15">
        <f>IF($A37="","",Lanes!$H37)</f>
        <v/>
      </c>
      <c r="D37" s="23">
        <f>IF($A37="","",Lanes!$C37)</f>
        <v/>
      </c>
      <c r="E37" s="23">
        <f>IF($A37="","",Lanes!$E37)</f>
        <v/>
      </c>
      <c r="F37" s="22">
        <f>IF($A37="","",IFERROR($E37/DaysPerYear,0))</f>
        <v/>
      </c>
      <c r="G37" s="24">
        <f>IF($A37="","",Lanes!$I37)</f>
        <v/>
      </c>
      <c r="H37" s="23">
        <f>IF($A37="","",ROUND($D37*$F37,0))</f>
        <v/>
      </c>
      <c r="I37" s="12">
        <f>IF($A37="","",$D37*$F37*$G37)</f>
        <v/>
      </c>
      <c r="J37" s="22">
        <f>IF($A37="","",IFERROR(VLOOKUP($C37,Demand!$A$5:$E$104,2,FALSE),IFERROR(AVERAGE(Demand!$B$5:$B$104),$F37)))</f>
        <v/>
      </c>
      <c r="K37" s="22">
        <f>IF($A37="","",IFERROR(VLOOKUP($C37,Demand!$A$5:$E$104,3,FALSE),0))</f>
        <v/>
      </c>
      <c r="L37" s="22">
        <f>IF($A37="","",IFERROR(VLOOKUP($C37,Demand!$A$5:$E$104,5,FALSE),1.65))</f>
        <v/>
      </c>
      <c r="M37" s="23">
        <f>IF($A37="","",ROUNDUP($L37*$K37*(($D37+ReviewPeriod)^0.5),0))</f>
        <v/>
      </c>
      <c r="N37" s="24">
        <f>IF($A37="","",$M37*$G37)</f>
        <v/>
      </c>
      <c r="O37" s="7">
        <f>IF($A37="","",ROUNDUP($J37*($D37+ReviewPeriod)+$M37,0))</f>
        <v/>
      </c>
      <c r="P37" s="24">
        <f>IF($A37="","",$I37+$N37)</f>
        <v/>
      </c>
      <c r="Q37" s="24">
        <f>IF($A37="","",$P37*HoldingRate)</f>
        <v/>
      </c>
      <c r="R37" s="24">
        <f>IF($A37="","",Lanes!$F37)</f>
        <v/>
      </c>
      <c r="S37" s="12">
        <f>IF($A37="","",$R37+$Q37)</f>
        <v/>
      </c>
      <c r="T37" s="24">
        <f>IF($A37="","",IFERROR($S37/$E37,0))</f>
        <v/>
      </c>
    </row>
    <row r="38">
      <c r="A38" s="15">
        <f>IF(Lanes!$A38="","",Lanes!$A38)</f>
        <v/>
      </c>
      <c r="B38" s="15">
        <f>IF($A38="","",Lanes!$B38)</f>
        <v/>
      </c>
      <c r="C38" s="15">
        <f>IF($A38="","",Lanes!$H38)</f>
        <v/>
      </c>
      <c r="D38" s="23">
        <f>IF($A38="","",Lanes!$C38)</f>
        <v/>
      </c>
      <c r="E38" s="23">
        <f>IF($A38="","",Lanes!$E38)</f>
        <v/>
      </c>
      <c r="F38" s="22">
        <f>IF($A38="","",IFERROR($E38/DaysPerYear,0))</f>
        <v/>
      </c>
      <c r="G38" s="24">
        <f>IF($A38="","",Lanes!$I38)</f>
        <v/>
      </c>
      <c r="H38" s="23">
        <f>IF($A38="","",ROUND($D38*$F38,0))</f>
        <v/>
      </c>
      <c r="I38" s="12">
        <f>IF($A38="","",$D38*$F38*$G38)</f>
        <v/>
      </c>
      <c r="J38" s="22">
        <f>IF($A38="","",IFERROR(VLOOKUP($C38,Demand!$A$5:$E$104,2,FALSE),IFERROR(AVERAGE(Demand!$B$5:$B$104),$F38)))</f>
        <v/>
      </c>
      <c r="K38" s="22">
        <f>IF($A38="","",IFERROR(VLOOKUP($C38,Demand!$A$5:$E$104,3,FALSE),0))</f>
        <v/>
      </c>
      <c r="L38" s="22">
        <f>IF($A38="","",IFERROR(VLOOKUP($C38,Demand!$A$5:$E$104,5,FALSE),1.65))</f>
        <v/>
      </c>
      <c r="M38" s="23">
        <f>IF($A38="","",ROUNDUP($L38*$K38*(($D38+ReviewPeriod)^0.5),0))</f>
        <v/>
      </c>
      <c r="N38" s="24">
        <f>IF($A38="","",$M38*$G38)</f>
        <v/>
      </c>
      <c r="O38" s="7">
        <f>IF($A38="","",ROUNDUP($J38*($D38+ReviewPeriod)+$M38,0))</f>
        <v/>
      </c>
      <c r="P38" s="24">
        <f>IF($A38="","",$I38+$N38)</f>
        <v/>
      </c>
      <c r="Q38" s="24">
        <f>IF($A38="","",$P38*HoldingRate)</f>
        <v/>
      </c>
      <c r="R38" s="24">
        <f>IF($A38="","",Lanes!$F38)</f>
        <v/>
      </c>
      <c r="S38" s="12">
        <f>IF($A38="","",$R38+$Q38)</f>
        <v/>
      </c>
      <c r="T38" s="24">
        <f>IF($A38="","",IFERROR($S38/$E38,0))</f>
        <v/>
      </c>
    </row>
    <row r="39">
      <c r="A39" s="15">
        <f>IF(Lanes!$A39="","",Lanes!$A39)</f>
        <v/>
      </c>
      <c r="B39" s="15">
        <f>IF($A39="","",Lanes!$B39)</f>
        <v/>
      </c>
      <c r="C39" s="15">
        <f>IF($A39="","",Lanes!$H39)</f>
        <v/>
      </c>
      <c r="D39" s="23">
        <f>IF($A39="","",Lanes!$C39)</f>
        <v/>
      </c>
      <c r="E39" s="23">
        <f>IF($A39="","",Lanes!$E39)</f>
        <v/>
      </c>
      <c r="F39" s="22">
        <f>IF($A39="","",IFERROR($E39/DaysPerYear,0))</f>
        <v/>
      </c>
      <c r="G39" s="24">
        <f>IF($A39="","",Lanes!$I39)</f>
        <v/>
      </c>
      <c r="H39" s="23">
        <f>IF($A39="","",ROUND($D39*$F39,0))</f>
        <v/>
      </c>
      <c r="I39" s="12">
        <f>IF($A39="","",$D39*$F39*$G39)</f>
        <v/>
      </c>
      <c r="J39" s="22">
        <f>IF($A39="","",IFERROR(VLOOKUP($C39,Demand!$A$5:$E$104,2,FALSE),IFERROR(AVERAGE(Demand!$B$5:$B$104),$F39)))</f>
        <v/>
      </c>
      <c r="K39" s="22">
        <f>IF($A39="","",IFERROR(VLOOKUP($C39,Demand!$A$5:$E$104,3,FALSE),0))</f>
        <v/>
      </c>
      <c r="L39" s="22">
        <f>IF($A39="","",IFERROR(VLOOKUP($C39,Demand!$A$5:$E$104,5,FALSE),1.65))</f>
        <v/>
      </c>
      <c r="M39" s="23">
        <f>IF($A39="","",ROUNDUP($L39*$K39*(($D39+ReviewPeriod)^0.5),0))</f>
        <v/>
      </c>
      <c r="N39" s="24">
        <f>IF($A39="","",$M39*$G39)</f>
        <v/>
      </c>
      <c r="O39" s="7">
        <f>IF($A39="","",ROUNDUP($J39*($D39+ReviewPeriod)+$M39,0))</f>
        <v/>
      </c>
      <c r="P39" s="24">
        <f>IF($A39="","",$I39+$N39)</f>
        <v/>
      </c>
      <c r="Q39" s="24">
        <f>IF($A39="","",$P39*HoldingRate)</f>
        <v/>
      </c>
      <c r="R39" s="24">
        <f>IF($A39="","",Lanes!$F39)</f>
        <v/>
      </c>
      <c r="S39" s="12">
        <f>IF($A39="","",$R39+$Q39)</f>
        <v/>
      </c>
      <c r="T39" s="24">
        <f>IF($A39="","",IFERROR($S39/$E39,0))</f>
        <v/>
      </c>
    </row>
    <row r="40">
      <c r="A40" s="15">
        <f>IF(Lanes!$A40="","",Lanes!$A40)</f>
        <v/>
      </c>
      <c r="B40" s="15">
        <f>IF($A40="","",Lanes!$B40)</f>
        <v/>
      </c>
      <c r="C40" s="15">
        <f>IF($A40="","",Lanes!$H40)</f>
        <v/>
      </c>
      <c r="D40" s="23">
        <f>IF($A40="","",Lanes!$C40)</f>
        <v/>
      </c>
      <c r="E40" s="23">
        <f>IF($A40="","",Lanes!$E40)</f>
        <v/>
      </c>
      <c r="F40" s="22">
        <f>IF($A40="","",IFERROR($E40/DaysPerYear,0))</f>
        <v/>
      </c>
      <c r="G40" s="24">
        <f>IF($A40="","",Lanes!$I40)</f>
        <v/>
      </c>
      <c r="H40" s="23">
        <f>IF($A40="","",ROUND($D40*$F40,0))</f>
        <v/>
      </c>
      <c r="I40" s="12">
        <f>IF($A40="","",$D40*$F40*$G40)</f>
        <v/>
      </c>
      <c r="J40" s="22">
        <f>IF($A40="","",IFERROR(VLOOKUP($C40,Demand!$A$5:$E$104,2,FALSE),IFERROR(AVERAGE(Demand!$B$5:$B$104),$F40)))</f>
        <v/>
      </c>
      <c r="K40" s="22">
        <f>IF($A40="","",IFERROR(VLOOKUP($C40,Demand!$A$5:$E$104,3,FALSE),0))</f>
        <v/>
      </c>
      <c r="L40" s="22">
        <f>IF($A40="","",IFERROR(VLOOKUP($C40,Demand!$A$5:$E$104,5,FALSE),1.65))</f>
        <v/>
      </c>
      <c r="M40" s="23">
        <f>IF($A40="","",ROUNDUP($L40*$K40*(($D40+ReviewPeriod)^0.5),0))</f>
        <v/>
      </c>
      <c r="N40" s="24">
        <f>IF($A40="","",$M40*$G40)</f>
        <v/>
      </c>
      <c r="O40" s="7">
        <f>IF($A40="","",ROUNDUP($J40*($D40+ReviewPeriod)+$M40,0))</f>
        <v/>
      </c>
      <c r="P40" s="24">
        <f>IF($A40="","",$I40+$N40)</f>
        <v/>
      </c>
      <c r="Q40" s="24">
        <f>IF($A40="","",$P40*HoldingRate)</f>
        <v/>
      </c>
      <c r="R40" s="24">
        <f>IF($A40="","",Lanes!$F40)</f>
        <v/>
      </c>
      <c r="S40" s="12">
        <f>IF($A40="","",$R40+$Q40)</f>
        <v/>
      </c>
      <c r="T40" s="24">
        <f>IF($A40="","",IFERROR($S40/$E40,0))</f>
        <v/>
      </c>
    </row>
    <row r="41">
      <c r="A41" s="15">
        <f>IF(Lanes!$A41="","",Lanes!$A41)</f>
        <v/>
      </c>
      <c r="B41" s="15">
        <f>IF($A41="","",Lanes!$B41)</f>
        <v/>
      </c>
      <c r="C41" s="15">
        <f>IF($A41="","",Lanes!$H41)</f>
        <v/>
      </c>
      <c r="D41" s="23">
        <f>IF($A41="","",Lanes!$C41)</f>
        <v/>
      </c>
      <c r="E41" s="23">
        <f>IF($A41="","",Lanes!$E41)</f>
        <v/>
      </c>
      <c r="F41" s="22">
        <f>IF($A41="","",IFERROR($E41/DaysPerYear,0))</f>
        <v/>
      </c>
      <c r="G41" s="24">
        <f>IF($A41="","",Lanes!$I41)</f>
        <v/>
      </c>
      <c r="H41" s="23">
        <f>IF($A41="","",ROUND($D41*$F41,0))</f>
        <v/>
      </c>
      <c r="I41" s="12">
        <f>IF($A41="","",$D41*$F41*$G41)</f>
        <v/>
      </c>
      <c r="J41" s="22">
        <f>IF($A41="","",IFERROR(VLOOKUP($C41,Demand!$A$5:$E$104,2,FALSE),IFERROR(AVERAGE(Demand!$B$5:$B$104),$F41)))</f>
        <v/>
      </c>
      <c r="K41" s="22">
        <f>IF($A41="","",IFERROR(VLOOKUP($C41,Demand!$A$5:$E$104,3,FALSE),0))</f>
        <v/>
      </c>
      <c r="L41" s="22">
        <f>IF($A41="","",IFERROR(VLOOKUP($C41,Demand!$A$5:$E$104,5,FALSE),1.65))</f>
        <v/>
      </c>
      <c r="M41" s="23">
        <f>IF($A41="","",ROUNDUP($L41*$K41*(($D41+ReviewPeriod)^0.5),0))</f>
        <v/>
      </c>
      <c r="N41" s="24">
        <f>IF($A41="","",$M41*$G41)</f>
        <v/>
      </c>
      <c r="O41" s="7">
        <f>IF($A41="","",ROUNDUP($J41*($D41+ReviewPeriod)+$M41,0))</f>
        <v/>
      </c>
      <c r="P41" s="24">
        <f>IF($A41="","",$I41+$N41)</f>
        <v/>
      </c>
      <c r="Q41" s="24">
        <f>IF($A41="","",$P41*HoldingRate)</f>
        <v/>
      </c>
      <c r="R41" s="24">
        <f>IF($A41="","",Lanes!$F41)</f>
        <v/>
      </c>
      <c r="S41" s="12">
        <f>IF($A41="","",$R41+$Q41)</f>
        <v/>
      </c>
      <c r="T41" s="24">
        <f>IF($A41="","",IFERROR($S41/$E41,0))</f>
        <v/>
      </c>
    </row>
    <row r="42">
      <c r="A42" s="15">
        <f>IF(Lanes!$A42="","",Lanes!$A42)</f>
        <v/>
      </c>
      <c r="B42" s="15">
        <f>IF($A42="","",Lanes!$B42)</f>
        <v/>
      </c>
      <c r="C42" s="15">
        <f>IF($A42="","",Lanes!$H42)</f>
        <v/>
      </c>
      <c r="D42" s="23">
        <f>IF($A42="","",Lanes!$C42)</f>
        <v/>
      </c>
      <c r="E42" s="23">
        <f>IF($A42="","",Lanes!$E42)</f>
        <v/>
      </c>
      <c r="F42" s="22">
        <f>IF($A42="","",IFERROR($E42/DaysPerYear,0))</f>
        <v/>
      </c>
      <c r="G42" s="24">
        <f>IF($A42="","",Lanes!$I42)</f>
        <v/>
      </c>
      <c r="H42" s="23">
        <f>IF($A42="","",ROUND($D42*$F42,0))</f>
        <v/>
      </c>
      <c r="I42" s="12">
        <f>IF($A42="","",$D42*$F42*$G42)</f>
        <v/>
      </c>
      <c r="J42" s="22">
        <f>IF($A42="","",IFERROR(VLOOKUP($C42,Demand!$A$5:$E$104,2,FALSE),IFERROR(AVERAGE(Demand!$B$5:$B$104),$F42)))</f>
        <v/>
      </c>
      <c r="K42" s="22">
        <f>IF($A42="","",IFERROR(VLOOKUP($C42,Demand!$A$5:$E$104,3,FALSE),0))</f>
        <v/>
      </c>
      <c r="L42" s="22">
        <f>IF($A42="","",IFERROR(VLOOKUP($C42,Demand!$A$5:$E$104,5,FALSE),1.65))</f>
        <v/>
      </c>
      <c r="M42" s="23">
        <f>IF($A42="","",ROUNDUP($L42*$K42*(($D42+ReviewPeriod)^0.5),0))</f>
        <v/>
      </c>
      <c r="N42" s="24">
        <f>IF($A42="","",$M42*$G42)</f>
        <v/>
      </c>
      <c r="O42" s="7">
        <f>IF($A42="","",ROUNDUP($J42*($D42+ReviewPeriod)+$M42,0))</f>
        <v/>
      </c>
      <c r="P42" s="24">
        <f>IF($A42="","",$I42+$N42)</f>
        <v/>
      </c>
      <c r="Q42" s="24">
        <f>IF($A42="","",$P42*HoldingRate)</f>
        <v/>
      </c>
      <c r="R42" s="24">
        <f>IF($A42="","",Lanes!$F42)</f>
        <v/>
      </c>
      <c r="S42" s="12">
        <f>IF($A42="","",$R42+$Q42)</f>
        <v/>
      </c>
      <c r="T42" s="24">
        <f>IF($A42="","",IFERROR($S42/$E42,0))</f>
        <v/>
      </c>
    </row>
    <row r="43">
      <c r="A43" s="15">
        <f>IF(Lanes!$A43="","",Lanes!$A43)</f>
        <v/>
      </c>
      <c r="B43" s="15">
        <f>IF($A43="","",Lanes!$B43)</f>
        <v/>
      </c>
      <c r="C43" s="15">
        <f>IF($A43="","",Lanes!$H43)</f>
        <v/>
      </c>
      <c r="D43" s="23">
        <f>IF($A43="","",Lanes!$C43)</f>
        <v/>
      </c>
      <c r="E43" s="23">
        <f>IF($A43="","",Lanes!$E43)</f>
        <v/>
      </c>
      <c r="F43" s="22">
        <f>IF($A43="","",IFERROR($E43/DaysPerYear,0))</f>
        <v/>
      </c>
      <c r="G43" s="24">
        <f>IF($A43="","",Lanes!$I43)</f>
        <v/>
      </c>
      <c r="H43" s="23">
        <f>IF($A43="","",ROUND($D43*$F43,0))</f>
        <v/>
      </c>
      <c r="I43" s="12">
        <f>IF($A43="","",$D43*$F43*$G43)</f>
        <v/>
      </c>
      <c r="J43" s="22">
        <f>IF($A43="","",IFERROR(VLOOKUP($C43,Demand!$A$5:$E$104,2,FALSE),IFERROR(AVERAGE(Demand!$B$5:$B$104),$F43)))</f>
        <v/>
      </c>
      <c r="K43" s="22">
        <f>IF($A43="","",IFERROR(VLOOKUP($C43,Demand!$A$5:$E$104,3,FALSE),0))</f>
        <v/>
      </c>
      <c r="L43" s="22">
        <f>IF($A43="","",IFERROR(VLOOKUP($C43,Demand!$A$5:$E$104,5,FALSE),1.65))</f>
        <v/>
      </c>
      <c r="M43" s="23">
        <f>IF($A43="","",ROUNDUP($L43*$K43*(($D43+ReviewPeriod)^0.5),0))</f>
        <v/>
      </c>
      <c r="N43" s="24">
        <f>IF($A43="","",$M43*$G43)</f>
        <v/>
      </c>
      <c r="O43" s="7">
        <f>IF($A43="","",ROUNDUP($J43*($D43+ReviewPeriod)+$M43,0))</f>
        <v/>
      </c>
      <c r="P43" s="24">
        <f>IF($A43="","",$I43+$N43)</f>
        <v/>
      </c>
      <c r="Q43" s="24">
        <f>IF($A43="","",$P43*HoldingRate)</f>
        <v/>
      </c>
      <c r="R43" s="24">
        <f>IF($A43="","",Lanes!$F43)</f>
        <v/>
      </c>
      <c r="S43" s="12">
        <f>IF($A43="","",$R43+$Q43)</f>
        <v/>
      </c>
      <c r="T43" s="24">
        <f>IF($A43="","",IFERROR($S43/$E43,0))</f>
        <v/>
      </c>
    </row>
    <row r="44">
      <c r="A44" s="15">
        <f>IF(Lanes!$A44="","",Lanes!$A44)</f>
        <v/>
      </c>
      <c r="B44" s="15">
        <f>IF($A44="","",Lanes!$B44)</f>
        <v/>
      </c>
      <c r="C44" s="15">
        <f>IF($A44="","",Lanes!$H44)</f>
        <v/>
      </c>
      <c r="D44" s="23">
        <f>IF($A44="","",Lanes!$C44)</f>
        <v/>
      </c>
      <c r="E44" s="23">
        <f>IF($A44="","",Lanes!$E44)</f>
        <v/>
      </c>
      <c r="F44" s="22">
        <f>IF($A44="","",IFERROR($E44/DaysPerYear,0))</f>
        <v/>
      </c>
      <c r="G44" s="24">
        <f>IF($A44="","",Lanes!$I44)</f>
        <v/>
      </c>
      <c r="H44" s="23">
        <f>IF($A44="","",ROUND($D44*$F44,0))</f>
        <v/>
      </c>
      <c r="I44" s="12">
        <f>IF($A44="","",$D44*$F44*$G44)</f>
        <v/>
      </c>
      <c r="J44" s="22">
        <f>IF($A44="","",IFERROR(VLOOKUP($C44,Demand!$A$5:$E$104,2,FALSE),IFERROR(AVERAGE(Demand!$B$5:$B$104),$F44)))</f>
        <v/>
      </c>
      <c r="K44" s="22">
        <f>IF($A44="","",IFERROR(VLOOKUP($C44,Demand!$A$5:$E$104,3,FALSE),0))</f>
        <v/>
      </c>
      <c r="L44" s="22">
        <f>IF($A44="","",IFERROR(VLOOKUP($C44,Demand!$A$5:$E$104,5,FALSE),1.65))</f>
        <v/>
      </c>
      <c r="M44" s="23">
        <f>IF($A44="","",ROUNDUP($L44*$K44*(($D44+ReviewPeriod)^0.5),0))</f>
        <v/>
      </c>
      <c r="N44" s="24">
        <f>IF($A44="","",$M44*$G44)</f>
        <v/>
      </c>
      <c r="O44" s="7">
        <f>IF($A44="","",ROUNDUP($J44*($D44+ReviewPeriod)+$M44,0))</f>
        <v/>
      </c>
      <c r="P44" s="24">
        <f>IF($A44="","",$I44+$N44)</f>
        <v/>
      </c>
      <c r="Q44" s="24">
        <f>IF($A44="","",$P44*HoldingRate)</f>
        <v/>
      </c>
      <c r="R44" s="24">
        <f>IF($A44="","",Lanes!$F44)</f>
        <v/>
      </c>
      <c r="S44" s="12">
        <f>IF($A44="","",$R44+$Q44)</f>
        <v/>
      </c>
      <c r="T44" s="24">
        <f>IF($A44="","",IFERROR($S44/$E44,0))</f>
        <v/>
      </c>
    </row>
    <row r="45">
      <c r="A45" s="15">
        <f>IF(Lanes!$A45="","",Lanes!$A45)</f>
        <v/>
      </c>
      <c r="B45" s="15">
        <f>IF($A45="","",Lanes!$B45)</f>
        <v/>
      </c>
      <c r="C45" s="15">
        <f>IF($A45="","",Lanes!$H45)</f>
        <v/>
      </c>
      <c r="D45" s="23">
        <f>IF($A45="","",Lanes!$C45)</f>
        <v/>
      </c>
      <c r="E45" s="23">
        <f>IF($A45="","",Lanes!$E45)</f>
        <v/>
      </c>
      <c r="F45" s="22">
        <f>IF($A45="","",IFERROR($E45/DaysPerYear,0))</f>
        <v/>
      </c>
      <c r="G45" s="24">
        <f>IF($A45="","",Lanes!$I45)</f>
        <v/>
      </c>
      <c r="H45" s="23">
        <f>IF($A45="","",ROUND($D45*$F45,0))</f>
        <v/>
      </c>
      <c r="I45" s="12">
        <f>IF($A45="","",$D45*$F45*$G45)</f>
        <v/>
      </c>
      <c r="J45" s="22">
        <f>IF($A45="","",IFERROR(VLOOKUP($C45,Demand!$A$5:$E$104,2,FALSE),IFERROR(AVERAGE(Demand!$B$5:$B$104),$F45)))</f>
        <v/>
      </c>
      <c r="K45" s="22">
        <f>IF($A45="","",IFERROR(VLOOKUP($C45,Demand!$A$5:$E$104,3,FALSE),0))</f>
        <v/>
      </c>
      <c r="L45" s="22">
        <f>IF($A45="","",IFERROR(VLOOKUP($C45,Demand!$A$5:$E$104,5,FALSE),1.65))</f>
        <v/>
      </c>
      <c r="M45" s="23">
        <f>IF($A45="","",ROUNDUP($L45*$K45*(($D45+ReviewPeriod)^0.5),0))</f>
        <v/>
      </c>
      <c r="N45" s="24">
        <f>IF($A45="","",$M45*$G45)</f>
        <v/>
      </c>
      <c r="O45" s="7">
        <f>IF($A45="","",ROUNDUP($J45*($D45+ReviewPeriod)+$M45,0))</f>
        <v/>
      </c>
      <c r="P45" s="24">
        <f>IF($A45="","",$I45+$N45)</f>
        <v/>
      </c>
      <c r="Q45" s="24">
        <f>IF($A45="","",$P45*HoldingRate)</f>
        <v/>
      </c>
      <c r="R45" s="24">
        <f>IF($A45="","",Lanes!$F45)</f>
        <v/>
      </c>
      <c r="S45" s="12">
        <f>IF($A45="","",$R45+$Q45)</f>
        <v/>
      </c>
      <c r="T45" s="24">
        <f>IF($A45="","",IFERROR($S45/$E45,0))</f>
        <v/>
      </c>
    </row>
    <row r="46">
      <c r="A46" s="15">
        <f>IF(Lanes!$A46="","",Lanes!$A46)</f>
        <v/>
      </c>
      <c r="B46" s="15">
        <f>IF($A46="","",Lanes!$B46)</f>
        <v/>
      </c>
      <c r="C46" s="15">
        <f>IF($A46="","",Lanes!$H46)</f>
        <v/>
      </c>
      <c r="D46" s="23">
        <f>IF($A46="","",Lanes!$C46)</f>
        <v/>
      </c>
      <c r="E46" s="23">
        <f>IF($A46="","",Lanes!$E46)</f>
        <v/>
      </c>
      <c r="F46" s="22">
        <f>IF($A46="","",IFERROR($E46/DaysPerYear,0))</f>
        <v/>
      </c>
      <c r="G46" s="24">
        <f>IF($A46="","",Lanes!$I46)</f>
        <v/>
      </c>
      <c r="H46" s="23">
        <f>IF($A46="","",ROUND($D46*$F46,0))</f>
        <v/>
      </c>
      <c r="I46" s="12">
        <f>IF($A46="","",$D46*$F46*$G46)</f>
        <v/>
      </c>
      <c r="J46" s="22">
        <f>IF($A46="","",IFERROR(VLOOKUP($C46,Demand!$A$5:$E$104,2,FALSE),IFERROR(AVERAGE(Demand!$B$5:$B$104),$F46)))</f>
        <v/>
      </c>
      <c r="K46" s="22">
        <f>IF($A46="","",IFERROR(VLOOKUP($C46,Demand!$A$5:$E$104,3,FALSE),0))</f>
        <v/>
      </c>
      <c r="L46" s="22">
        <f>IF($A46="","",IFERROR(VLOOKUP($C46,Demand!$A$5:$E$104,5,FALSE),1.65))</f>
        <v/>
      </c>
      <c r="M46" s="23">
        <f>IF($A46="","",ROUNDUP($L46*$K46*(($D46+ReviewPeriod)^0.5),0))</f>
        <v/>
      </c>
      <c r="N46" s="24">
        <f>IF($A46="","",$M46*$G46)</f>
        <v/>
      </c>
      <c r="O46" s="7">
        <f>IF($A46="","",ROUNDUP($J46*($D46+ReviewPeriod)+$M46,0))</f>
        <v/>
      </c>
      <c r="P46" s="24">
        <f>IF($A46="","",$I46+$N46)</f>
        <v/>
      </c>
      <c r="Q46" s="24">
        <f>IF($A46="","",$P46*HoldingRate)</f>
        <v/>
      </c>
      <c r="R46" s="24">
        <f>IF($A46="","",Lanes!$F46)</f>
        <v/>
      </c>
      <c r="S46" s="12">
        <f>IF($A46="","",$R46+$Q46)</f>
        <v/>
      </c>
      <c r="T46" s="24">
        <f>IF($A46="","",IFERROR($S46/$E46,0))</f>
        <v/>
      </c>
    </row>
    <row r="47">
      <c r="A47" s="15">
        <f>IF(Lanes!$A47="","",Lanes!$A47)</f>
        <v/>
      </c>
      <c r="B47" s="15">
        <f>IF($A47="","",Lanes!$B47)</f>
        <v/>
      </c>
      <c r="C47" s="15">
        <f>IF($A47="","",Lanes!$H47)</f>
        <v/>
      </c>
      <c r="D47" s="23">
        <f>IF($A47="","",Lanes!$C47)</f>
        <v/>
      </c>
      <c r="E47" s="23">
        <f>IF($A47="","",Lanes!$E47)</f>
        <v/>
      </c>
      <c r="F47" s="22">
        <f>IF($A47="","",IFERROR($E47/DaysPerYear,0))</f>
        <v/>
      </c>
      <c r="G47" s="24">
        <f>IF($A47="","",Lanes!$I47)</f>
        <v/>
      </c>
      <c r="H47" s="23">
        <f>IF($A47="","",ROUND($D47*$F47,0))</f>
        <v/>
      </c>
      <c r="I47" s="12">
        <f>IF($A47="","",$D47*$F47*$G47)</f>
        <v/>
      </c>
      <c r="J47" s="22">
        <f>IF($A47="","",IFERROR(VLOOKUP($C47,Demand!$A$5:$E$104,2,FALSE),IFERROR(AVERAGE(Demand!$B$5:$B$104),$F47)))</f>
        <v/>
      </c>
      <c r="K47" s="22">
        <f>IF($A47="","",IFERROR(VLOOKUP($C47,Demand!$A$5:$E$104,3,FALSE),0))</f>
        <v/>
      </c>
      <c r="L47" s="22">
        <f>IF($A47="","",IFERROR(VLOOKUP($C47,Demand!$A$5:$E$104,5,FALSE),1.65))</f>
        <v/>
      </c>
      <c r="M47" s="23">
        <f>IF($A47="","",ROUNDUP($L47*$K47*(($D47+ReviewPeriod)^0.5),0))</f>
        <v/>
      </c>
      <c r="N47" s="24">
        <f>IF($A47="","",$M47*$G47)</f>
        <v/>
      </c>
      <c r="O47" s="7">
        <f>IF($A47="","",ROUNDUP($J47*($D47+ReviewPeriod)+$M47,0))</f>
        <v/>
      </c>
      <c r="P47" s="24">
        <f>IF($A47="","",$I47+$N47)</f>
        <v/>
      </c>
      <c r="Q47" s="24">
        <f>IF($A47="","",$P47*HoldingRate)</f>
        <v/>
      </c>
      <c r="R47" s="24">
        <f>IF($A47="","",Lanes!$F47)</f>
        <v/>
      </c>
      <c r="S47" s="12">
        <f>IF($A47="","",$R47+$Q47)</f>
        <v/>
      </c>
      <c r="T47" s="24">
        <f>IF($A47="","",IFERROR($S47/$E47,0))</f>
        <v/>
      </c>
    </row>
    <row r="48">
      <c r="A48" s="15">
        <f>IF(Lanes!$A48="","",Lanes!$A48)</f>
        <v/>
      </c>
      <c r="B48" s="15">
        <f>IF($A48="","",Lanes!$B48)</f>
        <v/>
      </c>
      <c r="C48" s="15">
        <f>IF($A48="","",Lanes!$H48)</f>
        <v/>
      </c>
      <c r="D48" s="23">
        <f>IF($A48="","",Lanes!$C48)</f>
        <v/>
      </c>
      <c r="E48" s="23">
        <f>IF($A48="","",Lanes!$E48)</f>
        <v/>
      </c>
      <c r="F48" s="22">
        <f>IF($A48="","",IFERROR($E48/DaysPerYear,0))</f>
        <v/>
      </c>
      <c r="G48" s="24">
        <f>IF($A48="","",Lanes!$I48)</f>
        <v/>
      </c>
      <c r="H48" s="23">
        <f>IF($A48="","",ROUND($D48*$F48,0))</f>
        <v/>
      </c>
      <c r="I48" s="12">
        <f>IF($A48="","",$D48*$F48*$G48)</f>
        <v/>
      </c>
      <c r="J48" s="22">
        <f>IF($A48="","",IFERROR(VLOOKUP($C48,Demand!$A$5:$E$104,2,FALSE),IFERROR(AVERAGE(Demand!$B$5:$B$104),$F48)))</f>
        <v/>
      </c>
      <c r="K48" s="22">
        <f>IF($A48="","",IFERROR(VLOOKUP($C48,Demand!$A$5:$E$104,3,FALSE),0))</f>
        <v/>
      </c>
      <c r="L48" s="22">
        <f>IF($A48="","",IFERROR(VLOOKUP($C48,Demand!$A$5:$E$104,5,FALSE),1.65))</f>
        <v/>
      </c>
      <c r="M48" s="23">
        <f>IF($A48="","",ROUNDUP($L48*$K48*(($D48+ReviewPeriod)^0.5),0))</f>
        <v/>
      </c>
      <c r="N48" s="24">
        <f>IF($A48="","",$M48*$G48)</f>
        <v/>
      </c>
      <c r="O48" s="7">
        <f>IF($A48="","",ROUNDUP($J48*($D48+ReviewPeriod)+$M48,0))</f>
        <v/>
      </c>
      <c r="P48" s="24">
        <f>IF($A48="","",$I48+$N48)</f>
        <v/>
      </c>
      <c r="Q48" s="24">
        <f>IF($A48="","",$P48*HoldingRate)</f>
        <v/>
      </c>
      <c r="R48" s="24">
        <f>IF($A48="","",Lanes!$F48)</f>
        <v/>
      </c>
      <c r="S48" s="12">
        <f>IF($A48="","",$R48+$Q48)</f>
        <v/>
      </c>
      <c r="T48" s="24">
        <f>IF($A48="","",IFERROR($S48/$E48,0))</f>
        <v/>
      </c>
    </row>
    <row r="49">
      <c r="A49" s="15">
        <f>IF(Lanes!$A49="","",Lanes!$A49)</f>
        <v/>
      </c>
      <c r="B49" s="15">
        <f>IF($A49="","",Lanes!$B49)</f>
        <v/>
      </c>
      <c r="C49" s="15">
        <f>IF($A49="","",Lanes!$H49)</f>
        <v/>
      </c>
      <c r="D49" s="23">
        <f>IF($A49="","",Lanes!$C49)</f>
        <v/>
      </c>
      <c r="E49" s="23">
        <f>IF($A49="","",Lanes!$E49)</f>
        <v/>
      </c>
      <c r="F49" s="22">
        <f>IF($A49="","",IFERROR($E49/DaysPerYear,0))</f>
        <v/>
      </c>
      <c r="G49" s="24">
        <f>IF($A49="","",Lanes!$I49)</f>
        <v/>
      </c>
      <c r="H49" s="23">
        <f>IF($A49="","",ROUND($D49*$F49,0))</f>
        <v/>
      </c>
      <c r="I49" s="12">
        <f>IF($A49="","",$D49*$F49*$G49)</f>
        <v/>
      </c>
      <c r="J49" s="22">
        <f>IF($A49="","",IFERROR(VLOOKUP($C49,Demand!$A$5:$E$104,2,FALSE),IFERROR(AVERAGE(Demand!$B$5:$B$104),$F49)))</f>
        <v/>
      </c>
      <c r="K49" s="22">
        <f>IF($A49="","",IFERROR(VLOOKUP($C49,Demand!$A$5:$E$104,3,FALSE),0))</f>
        <v/>
      </c>
      <c r="L49" s="22">
        <f>IF($A49="","",IFERROR(VLOOKUP($C49,Demand!$A$5:$E$104,5,FALSE),1.65))</f>
        <v/>
      </c>
      <c r="M49" s="23">
        <f>IF($A49="","",ROUNDUP($L49*$K49*(($D49+ReviewPeriod)^0.5),0))</f>
        <v/>
      </c>
      <c r="N49" s="24">
        <f>IF($A49="","",$M49*$G49)</f>
        <v/>
      </c>
      <c r="O49" s="7">
        <f>IF($A49="","",ROUNDUP($J49*($D49+ReviewPeriod)+$M49,0))</f>
        <v/>
      </c>
      <c r="P49" s="24">
        <f>IF($A49="","",$I49+$N49)</f>
        <v/>
      </c>
      <c r="Q49" s="24">
        <f>IF($A49="","",$P49*HoldingRate)</f>
        <v/>
      </c>
      <c r="R49" s="24">
        <f>IF($A49="","",Lanes!$F49)</f>
        <v/>
      </c>
      <c r="S49" s="12">
        <f>IF($A49="","",$R49+$Q49)</f>
        <v/>
      </c>
      <c r="T49" s="24">
        <f>IF($A49="","",IFERROR($S49/$E49,0))</f>
        <v/>
      </c>
    </row>
    <row r="50">
      <c r="A50" s="15">
        <f>IF(Lanes!$A50="","",Lanes!$A50)</f>
        <v/>
      </c>
      <c r="B50" s="15">
        <f>IF($A50="","",Lanes!$B50)</f>
        <v/>
      </c>
      <c r="C50" s="15">
        <f>IF($A50="","",Lanes!$H50)</f>
        <v/>
      </c>
      <c r="D50" s="23">
        <f>IF($A50="","",Lanes!$C50)</f>
        <v/>
      </c>
      <c r="E50" s="23">
        <f>IF($A50="","",Lanes!$E50)</f>
        <v/>
      </c>
      <c r="F50" s="22">
        <f>IF($A50="","",IFERROR($E50/DaysPerYear,0))</f>
        <v/>
      </c>
      <c r="G50" s="24">
        <f>IF($A50="","",Lanes!$I50)</f>
        <v/>
      </c>
      <c r="H50" s="23">
        <f>IF($A50="","",ROUND($D50*$F50,0))</f>
        <v/>
      </c>
      <c r="I50" s="12">
        <f>IF($A50="","",$D50*$F50*$G50)</f>
        <v/>
      </c>
      <c r="J50" s="22">
        <f>IF($A50="","",IFERROR(VLOOKUP($C50,Demand!$A$5:$E$104,2,FALSE),IFERROR(AVERAGE(Demand!$B$5:$B$104),$F50)))</f>
        <v/>
      </c>
      <c r="K50" s="22">
        <f>IF($A50="","",IFERROR(VLOOKUP($C50,Demand!$A$5:$E$104,3,FALSE),0))</f>
        <v/>
      </c>
      <c r="L50" s="22">
        <f>IF($A50="","",IFERROR(VLOOKUP($C50,Demand!$A$5:$E$104,5,FALSE),1.65))</f>
        <v/>
      </c>
      <c r="M50" s="23">
        <f>IF($A50="","",ROUNDUP($L50*$K50*(($D50+ReviewPeriod)^0.5),0))</f>
        <v/>
      </c>
      <c r="N50" s="24">
        <f>IF($A50="","",$M50*$G50)</f>
        <v/>
      </c>
      <c r="O50" s="7">
        <f>IF($A50="","",ROUNDUP($J50*($D50+ReviewPeriod)+$M50,0))</f>
        <v/>
      </c>
      <c r="P50" s="24">
        <f>IF($A50="","",$I50+$N50)</f>
        <v/>
      </c>
      <c r="Q50" s="24">
        <f>IF($A50="","",$P50*HoldingRate)</f>
        <v/>
      </c>
      <c r="R50" s="24">
        <f>IF($A50="","",Lanes!$F50)</f>
        <v/>
      </c>
      <c r="S50" s="12">
        <f>IF($A50="","",$R50+$Q50)</f>
        <v/>
      </c>
      <c r="T50" s="24">
        <f>IF($A50="","",IFERROR($S50/$E50,0))</f>
        <v/>
      </c>
    </row>
    <row r="51">
      <c r="A51" s="15">
        <f>IF(Lanes!$A51="","",Lanes!$A51)</f>
        <v/>
      </c>
      <c r="B51" s="15">
        <f>IF($A51="","",Lanes!$B51)</f>
        <v/>
      </c>
      <c r="C51" s="15">
        <f>IF($A51="","",Lanes!$H51)</f>
        <v/>
      </c>
      <c r="D51" s="23">
        <f>IF($A51="","",Lanes!$C51)</f>
        <v/>
      </c>
      <c r="E51" s="23">
        <f>IF($A51="","",Lanes!$E51)</f>
        <v/>
      </c>
      <c r="F51" s="22">
        <f>IF($A51="","",IFERROR($E51/DaysPerYear,0))</f>
        <v/>
      </c>
      <c r="G51" s="24">
        <f>IF($A51="","",Lanes!$I51)</f>
        <v/>
      </c>
      <c r="H51" s="23">
        <f>IF($A51="","",ROUND($D51*$F51,0))</f>
        <v/>
      </c>
      <c r="I51" s="12">
        <f>IF($A51="","",$D51*$F51*$G51)</f>
        <v/>
      </c>
      <c r="J51" s="22">
        <f>IF($A51="","",IFERROR(VLOOKUP($C51,Demand!$A$5:$E$104,2,FALSE),IFERROR(AVERAGE(Demand!$B$5:$B$104),$F51)))</f>
        <v/>
      </c>
      <c r="K51" s="22">
        <f>IF($A51="","",IFERROR(VLOOKUP($C51,Demand!$A$5:$E$104,3,FALSE),0))</f>
        <v/>
      </c>
      <c r="L51" s="22">
        <f>IF($A51="","",IFERROR(VLOOKUP($C51,Demand!$A$5:$E$104,5,FALSE),1.65))</f>
        <v/>
      </c>
      <c r="M51" s="23">
        <f>IF($A51="","",ROUNDUP($L51*$K51*(($D51+ReviewPeriod)^0.5),0))</f>
        <v/>
      </c>
      <c r="N51" s="24">
        <f>IF($A51="","",$M51*$G51)</f>
        <v/>
      </c>
      <c r="O51" s="7">
        <f>IF($A51="","",ROUNDUP($J51*($D51+ReviewPeriod)+$M51,0))</f>
        <v/>
      </c>
      <c r="P51" s="24">
        <f>IF($A51="","",$I51+$N51)</f>
        <v/>
      </c>
      <c r="Q51" s="24">
        <f>IF($A51="","",$P51*HoldingRate)</f>
        <v/>
      </c>
      <c r="R51" s="24">
        <f>IF($A51="","",Lanes!$F51)</f>
        <v/>
      </c>
      <c r="S51" s="12">
        <f>IF($A51="","",$R51+$Q51)</f>
        <v/>
      </c>
      <c r="T51" s="24">
        <f>IF($A51="","",IFERROR($S51/$E51,0))</f>
        <v/>
      </c>
    </row>
    <row r="52">
      <c r="A52" s="15">
        <f>IF(Lanes!$A52="","",Lanes!$A52)</f>
        <v/>
      </c>
      <c r="B52" s="15">
        <f>IF($A52="","",Lanes!$B52)</f>
        <v/>
      </c>
      <c r="C52" s="15">
        <f>IF($A52="","",Lanes!$H52)</f>
        <v/>
      </c>
      <c r="D52" s="23">
        <f>IF($A52="","",Lanes!$C52)</f>
        <v/>
      </c>
      <c r="E52" s="23">
        <f>IF($A52="","",Lanes!$E52)</f>
        <v/>
      </c>
      <c r="F52" s="22">
        <f>IF($A52="","",IFERROR($E52/DaysPerYear,0))</f>
        <v/>
      </c>
      <c r="G52" s="24">
        <f>IF($A52="","",Lanes!$I52)</f>
        <v/>
      </c>
      <c r="H52" s="23">
        <f>IF($A52="","",ROUND($D52*$F52,0))</f>
        <v/>
      </c>
      <c r="I52" s="12">
        <f>IF($A52="","",$D52*$F52*$G52)</f>
        <v/>
      </c>
      <c r="J52" s="22">
        <f>IF($A52="","",IFERROR(VLOOKUP($C52,Demand!$A$5:$E$104,2,FALSE),IFERROR(AVERAGE(Demand!$B$5:$B$104),$F52)))</f>
        <v/>
      </c>
      <c r="K52" s="22">
        <f>IF($A52="","",IFERROR(VLOOKUP($C52,Demand!$A$5:$E$104,3,FALSE),0))</f>
        <v/>
      </c>
      <c r="L52" s="22">
        <f>IF($A52="","",IFERROR(VLOOKUP($C52,Demand!$A$5:$E$104,5,FALSE),1.65))</f>
        <v/>
      </c>
      <c r="M52" s="23">
        <f>IF($A52="","",ROUNDUP($L52*$K52*(($D52+ReviewPeriod)^0.5),0))</f>
        <v/>
      </c>
      <c r="N52" s="24">
        <f>IF($A52="","",$M52*$G52)</f>
        <v/>
      </c>
      <c r="O52" s="7">
        <f>IF($A52="","",ROUNDUP($J52*($D52+ReviewPeriod)+$M52,0))</f>
        <v/>
      </c>
      <c r="P52" s="24">
        <f>IF($A52="","",$I52+$N52)</f>
        <v/>
      </c>
      <c r="Q52" s="24">
        <f>IF($A52="","",$P52*HoldingRate)</f>
        <v/>
      </c>
      <c r="R52" s="24">
        <f>IF($A52="","",Lanes!$F52)</f>
        <v/>
      </c>
      <c r="S52" s="12">
        <f>IF($A52="","",$R52+$Q52)</f>
        <v/>
      </c>
      <c r="T52" s="24">
        <f>IF($A52="","",IFERROR($S52/$E52,0))</f>
        <v/>
      </c>
    </row>
    <row r="53">
      <c r="A53" s="15">
        <f>IF(Lanes!$A53="","",Lanes!$A53)</f>
        <v/>
      </c>
      <c r="B53" s="15">
        <f>IF($A53="","",Lanes!$B53)</f>
        <v/>
      </c>
      <c r="C53" s="15">
        <f>IF($A53="","",Lanes!$H53)</f>
        <v/>
      </c>
      <c r="D53" s="23">
        <f>IF($A53="","",Lanes!$C53)</f>
        <v/>
      </c>
      <c r="E53" s="23">
        <f>IF($A53="","",Lanes!$E53)</f>
        <v/>
      </c>
      <c r="F53" s="22">
        <f>IF($A53="","",IFERROR($E53/DaysPerYear,0))</f>
        <v/>
      </c>
      <c r="G53" s="24">
        <f>IF($A53="","",Lanes!$I53)</f>
        <v/>
      </c>
      <c r="H53" s="23">
        <f>IF($A53="","",ROUND($D53*$F53,0))</f>
        <v/>
      </c>
      <c r="I53" s="12">
        <f>IF($A53="","",$D53*$F53*$G53)</f>
        <v/>
      </c>
      <c r="J53" s="22">
        <f>IF($A53="","",IFERROR(VLOOKUP($C53,Demand!$A$5:$E$104,2,FALSE),IFERROR(AVERAGE(Demand!$B$5:$B$104),$F53)))</f>
        <v/>
      </c>
      <c r="K53" s="22">
        <f>IF($A53="","",IFERROR(VLOOKUP($C53,Demand!$A$5:$E$104,3,FALSE),0))</f>
        <v/>
      </c>
      <c r="L53" s="22">
        <f>IF($A53="","",IFERROR(VLOOKUP($C53,Demand!$A$5:$E$104,5,FALSE),1.65))</f>
        <v/>
      </c>
      <c r="M53" s="23">
        <f>IF($A53="","",ROUNDUP($L53*$K53*(($D53+ReviewPeriod)^0.5),0))</f>
        <v/>
      </c>
      <c r="N53" s="24">
        <f>IF($A53="","",$M53*$G53)</f>
        <v/>
      </c>
      <c r="O53" s="7">
        <f>IF($A53="","",ROUNDUP($J53*($D53+ReviewPeriod)+$M53,0))</f>
        <v/>
      </c>
      <c r="P53" s="24">
        <f>IF($A53="","",$I53+$N53)</f>
        <v/>
      </c>
      <c r="Q53" s="24">
        <f>IF($A53="","",$P53*HoldingRate)</f>
        <v/>
      </c>
      <c r="R53" s="24">
        <f>IF($A53="","",Lanes!$F53)</f>
        <v/>
      </c>
      <c r="S53" s="12">
        <f>IF($A53="","",$R53+$Q53)</f>
        <v/>
      </c>
      <c r="T53" s="24">
        <f>IF($A53="","",IFERROR($S53/$E53,0))</f>
        <v/>
      </c>
    </row>
    <row r="54">
      <c r="A54" s="15">
        <f>IF(Lanes!$A54="","",Lanes!$A54)</f>
        <v/>
      </c>
      <c r="B54" s="15">
        <f>IF($A54="","",Lanes!$B54)</f>
        <v/>
      </c>
      <c r="C54" s="15">
        <f>IF($A54="","",Lanes!$H54)</f>
        <v/>
      </c>
      <c r="D54" s="23">
        <f>IF($A54="","",Lanes!$C54)</f>
        <v/>
      </c>
      <c r="E54" s="23">
        <f>IF($A54="","",Lanes!$E54)</f>
        <v/>
      </c>
      <c r="F54" s="22">
        <f>IF($A54="","",IFERROR($E54/DaysPerYear,0))</f>
        <v/>
      </c>
      <c r="G54" s="24">
        <f>IF($A54="","",Lanes!$I54)</f>
        <v/>
      </c>
      <c r="H54" s="23">
        <f>IF($A54="","",ROUND($D54*$F54,0))</f>
        <v/>
      </c>
      <c r="I54" s="12">
        <f>IF($A54="","",$D54*$F54*$G54)</f>
        <v/>
      </c>
      <c r="J54" s="22">
        <f>IF($A54="","",IFERROR(VLOOKUP($C54,Demand!$A$5:$E$104,2,FALSE),IFERROR(AVERAGE(Demand!$B$5:$B$104),$F54)))</f>
        <v/>
      </c>
      <c r="K54" s="22">
        <f>IF($A54="","",IFERROR(VLOOKUP($C54,Demand!$A$5:$E$104,3,FALSE),0))</f>
        <v/>
      </c>
      <c r="L54" s="22">
        <f>IF($A54="","",IFERROR(VLOOKUP($C54,Demand!$A$5:$E$104,5,FALSE),1.65))</f>
        <v/>
      </c>
      <c r="M54" s="23">
        <f>IF($A54="","",ROUNDUP($L54*$K54*(($D54+ReviewPeriod)^0.5),0))</f>
        <v/>
      </c>
      <c r="N54" s="24">
        <f>IF($A54="","",$M54*$G54)</f>
        <v/>
      </c>
      <c r="O54" s="7">
        <f>IF($A54="","",ROUNDUP($J54*($D54+ReviewPeriod)+$M54,0))</f>
        <v/>
      </c>
      <c r="P54" s="24">
        <f>IF($A54="","",$I54+$N54)</f>
        <v/>
      </c>
      <c r="Q54" s="24">
        <f>IF($A54="","",$P54*HoldingRate)</f>
        <v/>
      </c>
      <c r="R54" s="24">
        <f>IF($A54="","",Lanes!$F54)</f>
        <v/>
      </c>
      <c r="S54" s="12">
        <f>IF($A54="","",$R54+$Q54)</f>
        <v/>
      </c>
      <c r="T54" s="24">
        <f>IF($A54="","",IFERROR($S54/$E54,0))</f>
        <v/>
      </c>
    </row>
    <row r="55">
      <c r="A55" s="15">
        <f>IF(Lanes!$A55="","",Lanes!$A55)</f>
        <v/>
      </c>
      <c r="B55" s="15">
        <f>IF($A55="","",Lanes!$B55)</f>
        <v/>
      </c>
      <c r="C55" s="15">
        <f>IF($A55="","",Lanes!$H55)</f>
        <v/>
      </c>
      <c r="D55" s="23">
        <f>IF($A55="","",Lanes!$C55)</f>
        <v/>
      </c>
      <c r="E55" s="23">
        <f>IF($A55="","",Lanes!$E55)</f>
        <v/>
      </c>
      <c r="F55" s="22">
        <f>IF($A55="","",IFERROR($E55/DaysPerYear,0))</f>
        <v/>
      </c>
      <c r="G55" s="24">
        <f>IF($A55="","",Lanes!$I55)</f>
        <v/>
      </c>
      <c r="H55" s="23">
        <f>IF($A55="","",ROUND($D55*$F55,0))</f>
        <v/>
      </c>
      <c r="I55" s="12">
        <f>IF($A55="","",$D55*$F55*$G55)</f>
        <v/>
      </c>
      <c r="J55" s="22">
        <f>IF($A55="","",IFERROR(VLOOKUP($C55,Demand!$A$5:$E$104,2,FALSE),IFERROR(AVERAGE(Demand!$B$5:$B$104),$F55)))</f>
        <v/>
      </c>
      <c r="K55" s="22">
        <f>IF($A55="","",IFERROR(VLOOKUP($C55,Demand!$A$5:$E$104,3,FALSE),0))</f>
        <v/>
      </c>
      <c r="L55" s="22">
        <f>IF($A55="","",IFERROR(VLOOKUP($C55,Demand!$A$5:$E$104,5,FALSE),1.65))</f>
        <v/>
      </c>
      <c r="M55" s="23">
        <f>IF($A55="","",ROUNDUP($L55*$K55*(($D55+ReviewPeriod)^0.5),0))</f>
        <v/>
      </c>
      <c r="N55" s="24">
        <f>IF($A55="","",$M55*$G55)</f>
        <v/>
      </c>
      <c r="O55" s="7">
        <f>IF($A55="","",ROUNDUP($J55*($D55+ReviewPeriod)+$M55,0))</f>
        <v/>
      </c>
      <c r="P55" s="24">
        <f>IF($A55="","",$I55+$N55)</f>
        <v/>
      </c>
      <c r="Q55" s="24">
        <f>IF($A55="","",$P55*HoldingRate)</f>
        <v/>
      </c>
      <c r="R55" s="24">
        <f>IF($A55="","",Lanes!$F55)</f>
        <v/>
      </c>
      <c r="S55" s="12">
        <f>IF($A55="","",$R55+$Q55)</f>
        <v/>
      </c>
      <c r="T55" s="24">
        <f>IF($A55="","",IFERROR($S55/$E55,0))</f>
        <v/>
      </c>
    </row>
    <row r="56">
      <c r="A56" s="15">
        <f>IF(Lanes!$A56="","",Lanes!$A56)</f>
        <v/>
      </c>
      <c r="B56" s="15">
        <f>IF($A56="","",Lanes!$B56)</f>
        <v/>
      </c>
      <c r="C56" s="15">
        <f>IF($A56="","",Lanes!$H56)</f>
        <v/>
      </c>
      <c r="D56" s="23">
        <f>IF($A56="","",Lanes!$C56)</f>
        <v/>
      </c>
      <c r="E56" s="23">
        <f>IF($A56="","",Lanes!$E56)</f>
        <v/>
      </c>
      <c r="F56" s="22">
        <f>IF($A56="","",IFERROR($E56/DaysPerYear,0))</f>
        <v/>
      </c>
      <c r="G56" s="24">
        <f>IF($A56="","",Lanes!$I56)</f>
        <v/>
      </c>
      <c r="H56" s="23">
        <f>IF($A56="","",ROUND($D56*$F56,0))</f>
        <v/>
      </c>
      <c r="I56" s="12">
        <f>IF($A56="","",$D56*$F56*$G56)</f>
        <v/>
      </c>
      <c r="J56" s="22">
        <f>IF($A56="","",IFERROR(VLOOKUP($C56,Demand!$A$5:$E$104,2,FALSE),IFERROR(AVERAGE(Demand!$B$5:$B$104),$F56)))</f>
        <v/>
      </c>
      <c r="K56" s="22">
        <f>IF($A56="","",IFERROR(VLOOKUP($C56,Demand!$A$5:$E$104,3,FALSE),0))</f>
        <v/>
      </c>
      <c r="L56" s="22">
        <f>IF($A56="","",IFERROR(VLOOKUP($C56,Demand!$A$5:$E$104,5,FALSE),1.65))</f>
        <v/>
      </c>
      <c r="M56" s="23">
        <f>IF($A56="","",ROUNDUP($L56*$K56*(($D56+ReviewPeriod)^0.5),0))</f>
        <v/>
      </c>
      <c r="N56" s="24">
        <f>IF($A56="","",$M56*$G56)</f>
        <v/>
      </c>
      <c r="O56" s="7">
        <f>IF($A56="","",ROUNDUP($J56*($D56+ReviewPeriod)+$M56,0))</f>
        <v/>
      </c>
      <c r="P56" s="24">
        <f>IF($A56="","",$I56+$N56)</f>
        <v/>
      </c>
      <c r="Q56" s="24">
        <f>IF($A56="","",$P56*HoldingRate)</f>
        <v/>
      </c>
      <c r="R56" s="24">
        <f>IF($A56="","",Lanes!$F56)</f>
        <v/>
      </c>
      <c r="S56" s="12">
        <f>IF($A56="","",$R56+$Q56)</f>
        <v/>
      </c>
      <c r="T56" s="24">
        <f>IF($A56="","",IFERROR($S56/$E56,0))</f>
        <v/>
      </c>
    </row>
    <row r="57">
      <c r="A57" s="15">
        <f>IF(Lanes!$A57="","",Lanes!$A57)</f>
        <v/>
      </c>
      <c r="B57" s="15">
        <f>IF($A57="","",Lanes!$B57)</f>
        <v/>
      </c>
      <c r="C57" s="15">
        <f>IF($A57="","",Lanes!$H57)</f>
        <v/>
      </c>
      <c r="D57" s="23">
        <f>IF($A57="","",Lanes!$C57)</f>
        <v/>
      </c>
      <c r="E57" s="23">
        <f>IF($A57="","",Lanes!$E57)</f>
        <v/>
      </c>
      <c r="F57" s="22">
        <f>IF($A57="","",IFERROR($E57/DaysPerYear,0))</f>
        <v/>
      </c>
      <c r="G57" s="24">
        <f>IF($A57="","",Lanes!$I57)</f>
        <v/>
      </c>
      <c r="H57" s="23">
        <f>IF($A57="","",ROUND($D57*$F57,0))</f>
        <v/>
      </c>
      <c r="I57" s="12">
        <f>IF($A57="","",$D57*$F57*$G57)</f>
        <v/>
      </c>
      <c r="J57" s="22">
        <f>IF($A57="","",IFERROR(VLOOKUP($C57,Demand!$A$5:$E$104,2,FALSE),IFERROR(AVERAGE(Demand!$B$5:$B$104),$F57)))</f>
        <v/>
      </c>
      <c r="K57" s="22">
        <f>IF($A57="","",IFERROR(VLOOKUP($C57,Demand!$A$5:$E$104,3,FALSE),0))</f>
        <v/>
      </c>
      <c r="L57" s="22">
        <f>IF($A57="","",IFERROR(VLOOKUP($C57,Demand!$A$5:$E$104,5,FALSE),1.65))</f>
        <v/>
      </c>
      <c r="M57" s="23">
        <f>IF($A57="","",ROUNDUP($L57*$K57*(($D57+ReviewPeriod)^0.5),0))</f>
        <v/>
      </c>
      <c r="N57" s="24">
        <f>IF($A57="","",$M57*$G57)</f>
        <v/>
      </c>
      <c r="O57" s="7">
        <f>IF($A57="","",ROUNDUP($J57*($D57+ReviewPeriod)+$M57,0))</f>
        <v/>
      </c>
      <c r="P57" s="24">
        <f>IF($A57="","",$I57+$N57)</f>
        <v/>
      </c>
      <c r="Q57" s="24">
        <f>IF($A57="","",$P57*HoldingRate)</f>
        <v/>
      </c>
      <c r="R57" s="24">
        <f>IF($A57="","",Lanes!$F57)</f>
        <v/>
      </c>
      <c r="S57" s="12">
        <f>IF($A57="","",$R57+$Q57)</f>
        <v/>
      </c>
      <c r="T57" s="24">
        <f>IF($A57="","",IFERROR($S57/$E57,0))</f>
        <v/>
      </c>
    </row>
    <row r="58">
      <c r="A58" s="15">
        <f>IF(Lanes!$A58="","",Lanes!$A58)</f>
        <v/>
      </c>
      <c r="B58" s="15">
        <f>IF($A58="","",Lanes!$B58)</f>
        <v/>
      </c>
      <c r="C58" s="15">
        <f>IF($A58="","",Lanes!$H58)</f>
        <v/>
      </c>
      <c r="D58" s="23">
        <f>IF($A58="","",Lanes!$C58)</f>
        <v/>
      </c>
      <c r="E58" s="23">
        <f>IF($A58="","",Lanes!$E58)</f>
        <v/>
      </c>
      <c r="F58" s="22">
        <f>IF($A58="","",IFERROR($E58/DaysPerYear,0))</f>
        <v/>
      </c>
      <c r="G58" s="24">
        <f>IF($A58="","",Lanes!$I58)</f>
        <v/>
      </c>
      <c r="H58" s="23">
        <f>IF($A58="","",ROUND($D58*$F58,0))</f>
        <v/>
      </c>
      <c r="I58" s="12">
        <f>IF($A58="","",$D58*$F58*$G58)</f>
        <v/>
      </c>
      <c r="J58" s="22">
        <f>IF($A58="","",IFERROR(VLOOKUP($C58,Demand!$A$5:$E$104,2,FALSE),IFERROR(AVERAGE(Demand!$B$5:$B$104),$F58)))</f>
        <v/>
      </c>
      <c r="K58" s="22">
        <f>IF($A58="","",IFERROR(VLOOKUP($C58,Demand!$A$5:$E$104,3,FALSE),0))</f>
        <v/>
      </c>
      <c r="L58" s="22">
        <f>IF($A58="","",IFERROR(VLOOKUP($C58,Demand!$A$5:$E$104,5,FALSE),1.65))</f>
        <v/>
      </c>
      <c r="M58" s="23">
        <f>IF($A58="","",ROUNDUP($L58*$K58*(($D58+ReviewPeriod)^0.5),0))</f>
        <v/>
      </c>
      <c r="N58" s="24">
        <f>IF($A58="","",$M58*$G58)</f>
        <v/>
      </c>
      <c r="O58" s="7">
        <f>IF($A58="","",ROUNDUP($J58*($D58+ReviewPeriod)+$M58,0))</f>
        <v/>
      </c>
      <c r="P58" s="24">
        <f>IF($A58="","",$I58+$N58)</f>
        <v/>
      </c>
      <c r="Q58" s="24">
        <f>IF($A58="","",$P58*HoldingRate)</f>
        <v/>
      </c>
      <c r="R58" s="24">
        <f>IF($A58="","",Lanes!$F58)</f>
        <v/>
      </c>
      <c r="S58" s="12">
        <f>IF($A58="","",$R58+$Q58)</f>
        <v/>
      </c>
      <c r="T58" s="24">
        <f>IF($A58="","",IFERROR($S58/$E58,0))</f>
        <v/>
      </c>
    </row>
    <row r="59">
      <c r="A59" s="15">
        <f>IF(Lanes!$A59="","",Lanes!$A59)</f>
        <v/>
      </c>
      <c r="B59" s="15">
        <f>IF($A59="","",Lanes!$B59)</f>
        <v/>
      </c>
      <c r="C59" s="15">
        <f>IF($A59="","",Lanes!$H59)</f>
        <v/>
      </c>
      <c r="D59" s="23">
        <f>IF($A59="","",Lanes!$C59)</f>
        <v/>
      </c>
      <c r="E59" s="23">
        <f>IF($A59="","",Lanes!$E59)</f>
        <v/>
      </c>
      <c r="F59" s="22">
        <f>IF($A59="","",IFERROR($E59/DaysPerYear,0))</f>
        <v/>
      </c>
      <c r="G59" s="24">
        <f>IF($A59="","",Lanes!$I59)</f>
        <v/>
      </c>
      <c r="H59" s="23">
        <f>IF($A59="","",ROUND($D59*$F59,0))</f>
        <v/>
      </c>
      <c r="I59" s="12">
        <f>IF($A59="","",$D59*$F59*$G59)</f>
        <v/>
      </c>
      <c r="J59" s="22">
        <f>IF($A59="","",IFERROR(VLOOKUP($C59,Demand!$A$5:$E$104,2,FALSE),IFERROR(AVERAGE(Demand!$B$5:$B$104),$F59)))</f>
        <v/>
      </c>
      <c r="K59" s="22">
        <f>IF($A59="","",IFERROR(VLOOKUP($C59,Demand!$A$5:$E$104,3,FALSE),0))</f>
        <v/>
      </c>
      <c r="L59" s="22">
        <f>IF($A59="","",IFERROR(VLOOKUP($C59,Demand!$A$5:$E$104,5,FALSE),1.65))</f>
        <v/>
      </c>
      <c r="M59" s="23">
        <f>IF($A59="","",ROUNDUP($L59*$K59*(($D59+ReviewPeriod)^0.5),0))</f>
        <v/>
      </c>
      <c r="N59" s="24">
        <f>IF($A59="","",$M59*$G59)</f>
        <v/>
      </c>
      <c r="O59" s="7">
        <f>IF($A59="","",ROUNDUP($J59*($D59+ReviewPeriod)+$M59,0))</f>
        <v/>
      </c>
      <c r="P59" s="24">
        <f>IF($A59="","",$I59+$N59)</f>
        <v/>
      </c>
      <c r="Q59" s="24">
        <f>IF($A59="","",$P59*HoldingRate)</f>
        <v/>
      </c>
      <c r="R59" s="24">
        <f>IF($A59="","",Lanes!$F59)</f>
        <v/>
      </c>
      <c r="S59" s="12">
        <f>IF($A59="","",$R59+$Q59)</f>
        <v/>
      </c>
      <c r="T59" s="24">
        <f>IF($A59="","",IFERROR($S59/$E59,0))</f>
        <v/>
      </c>
    </row>
    <row r="60">
      <c r="A60" s="15">
        <f>IF(Lanes!$A60="","",Lanes!$A60)</f>
        <v/>
      </c>
      <c r="B60" s="15">
        <f>IF($A60="","",Lanes!$B60)</f>
        <v/>
      </c>
      <c r="C60" s="15">
        <f>IF($A60="","",Lanes!$H60)</f>
        <v/>
      </c>
      <c r="D60" s="23">
        <f>IF($A60="","",Lanes!$C60)</f>
        <v/>
      </c>
      <c r="E60" s="23">
        <f>IF($A60="","",Lanes!$E60)</f>
        <v/>
      </c>
      <c r="F60" s="22">
        <f>IF($A60="","",IFERROR($E60/DaysPerYear,0))</f>
        <v/>
      </c>
      <c r="G60" s="24">
        <f>IF($A60="","",Lanes!$I60)</f>
        <v/>
      </c>
      <c r="H60" s="23">
        <f>IF($A60="","",ROUND($D60*$F60,0))</f>
        <v/>
      </c>
      <c r="I60" s="12">
        <f>IF($A60="","",$D60*$F60*$G60)</f>
        <v/>
      </c>
      <c r="J60" s="22">
        <f>IF($A60="","",IFERROR(VLOOKUP($C60,Demand!$A$5:$E$104,2,FALSE),IFERROR(AVERAGE(Demand!$B$5:$B$104),$F60)))</f>
        <v/>
      </c>
      <c r="K60" s="22">
        <f>IF($A60="","",IFERROR(VLOOKUP($C60,Demand!$A$5:$E$104,3,FALSE),0))</f>
        <v/>
      </c>
      <c r="L60" s="22">
        <f>IF($A60="","",IFERROR(VLOOKUP($C60,Demand!$A$5:$E$104,5,FALSE),1.65))</f>
        <v/>
      </c>
      <c r="M60" s="23">
        <f>IF($A60="","",ROUNDUP($L60*$K60*(($D60+ReviewPeriod)^0.5),0))</f>
        <v/>
      </c>
      <c r="N60" s="24">
        <f>IF($A60="","",$M60*$G60)</f>
        <v/>
      </c>
      <c r="O60" s="7">
        <f>IF($A60="","",ROUNDUP($J60*($D60+ReviewPeriod)+$M60,0))</f>
        <v/>
      </c>
      <c r="P60" s="24">
        <f>IF($A60="","",$I60+$N60)</f>
        <v/>
      </c>
      <c r="Q60" s="24">
        <f>IF($A60="","",$P60*HoldingRate)</f>
        <v/>
      </c>
      <c r="R60" s="24">
        <f>IF($A60="","",Lanes!$F60)</f>
        <v/>
      </c>
      <c r="S60" s="12">
        <f>IF($A60="","",$R60+$Q60)</f>
        <v/>
      </c>
      <c r="T60" s="24">
        <f>IF($A60="","",IFERROR($S60/$E60,0))</f>
        <v/>
      </c>
    </row>
    <row r="61">
      <c r="A61" s="15">
        <f>IF(Lanes!$A61="","",Lanes!$A61)</f>
        <v/>
      </c>
      <c r="B61" s="15">
        <f>IF($A61="","",Lanes!$B61)</f>
        <v/>
      </c>
      <c r="C61" s="15">
        <f>IF($A61="","",Lanes!$H61)</f>
        <v/>
      </c>
      <c r="D61" s="23">
        <f>IF($A61="","",Lanes!$C61)</f>
        <v/>
      </c>
      <c r="E61" s="23">
        <f>IF($A61="","",Lanes!$E61)</f>
        <v/>
      </c>
      <c r="F61" s="22">
        <f>IF($A61="","",IFERROR($E61/DaysPerYear,0))</f>
        <v/>
      </c>
      <c r="G61" s="24">
        <f>IF($A61="","",Lanes!$I61)</f>
        <v/>
      </c>
      <c r="H61" s="23">
        <f>IF($A61="","",ROUND($D61*$F61,0))</f>
        <v/>
      </c>
      <c r="I61" s="12">
        <f>IF($A61="","",$D61*$F61*$G61)</f>
        <v/>
      </c>
      <c r="J61" s="22">
        <f>IF($A61="","",IFERROR(VLOOKUP($C61,Demand!$A$5:$E$104,2,FALSE),IFERROR(AVERAGE(Demand!$B$5:$B$104),$F61)))</f>
        <v/>
      </c>
      <c r="K61" s="22">
        <f>IF($A61="","",IFERROR(VLOOKUP($C61,Demand!$A$5:$E$104,3,FALSE),0))</f>
        <v/>
      </c>
      <c r="L61" s="22">
        <f>IF($A61="","",IFERROR(VLOOKUP($C61,Demand!$A$5:$E$104,5,FALSE),1.65))</f>
        <v/>
      </c>
      <c r="M61" s="23">
        <f>IF($A61="","",ROUNDUP($L61*$K61*(($D61+ReviewPeriod)^0.5),0))</f>
        <v/>
      </c>
      <c r="N61" s="24">
        <f>IF($A61="","",$M61*$G61)</f>
        <v/>
      </c>
      <c r="O61" s="7">
        <f>IF($A61="","",ROUNDUP($J61*($D61+ReviewPeriod)+$M61,0))</f>
        <v/>
      </c>
      <c r="P61" s="24">
        <f>IF($A61="","",$I61+$N61)</f>
        <v/>
      </c>
      <c r="Q61" s="24">
        <f>IF($A61="","",$P61*HoldingRate)</f>
        <v/>
      </c>
      <c r="R61" s="24">
        <f>IF($A61="","",Lanes!$F61)</f>
        <v/>
      </c>
      <c r="S61" s="12">
        <f>IF($A61="","",$R61+$Q61)</f>
        <v/>
      </c>
      <c r="T61" s="24">
        <f>IF($A61="","",IFERROR($S61/$E61,0))</f>
        <v/>
      </c>
    </row>
    <row r="62">
      <c r="A62" s="15">
        <f>IF(Lanes!$A62="","",Lanes!$A62)</f>
        <v/>
      </c>
      <c r="B62" s="15">
        <f>IF($A62="","",Lanes!$B62)</f>
        <v/>
      </c>
      <c r="C62" s="15">
        <f>IF($A62="","",Lanes!$H62)</f>
        <v/>
      </c>
      <c r="D62" s="23">
        <f>IF($A62="","",Lanes!$C62)</f>
        <v/>
      </c>
      <c r="E62" s="23">
        <f>IF($A62="","",Lanes!$E62)</f>
        <v/>
      </c>
      <c r="F62" s="22">
        <f>IF($A62="","",IFERROR($E62/DaysPerYear,0))</f>
        <v/>
      </c>
      <c r="G62" s="24">
        <f>IF($A62="","",Lanes!$I62)</f>
        <v/>
      </c>
      <c r="H62" s="23">
        <f>IF($A62="","",ROUND($D62*$F62,0))</f>
        <v/>
      </c>
      <c r="I62" s="12">
        <f>IF($A62="","",$D62*$F62*$G62)</f>
        <v/>
      </c>
      <c r="J62" s="22">
        <f>IF($A62="","",IFERROR(VLOOKUP($C62,Demand!$A$5:$E$104,2,FALSE),IFERROR(AVERAGE(Demand!$B$5:$B$104),$F62)))</f>
        <v/>
      </c>
      <c r="K62" s="22">
        <f>IF($A62="","",IFERROR(VLOOKUP($C62,Demand!$A$5:$E$104,3,FALSE),0))</f>
        <v/>
      </c>
      <c r="L62" s="22">
        <f>IF($A62="","",IFERROR(VLOOKUP($C62,Demand!$A$5:$E$104,5,FALSE),1.65))</f>
        <v/>
      </c>
      <c r="M62" s="23">
        <f>IF($A62="","",ROUNDUP($L62*$K62*(($D62+ReviewPeriod)^0.5),0))</f>
        <v/>
      </c>
      <c r="N62" s="24">
        <f>IF($A62="","",$M62*$G62)</f>
        <v/>
      </c>
      <c r="O62" s="7">
        <f>IF($A62="","",ROUNDUP($J62*($D62+ReviewPeriod)+$M62,0))</f>
        <v/>
      </c>
      <c r="P62" s="24">
        <f>IF($A62="","",$I62+$N62)</f>
        <v/>
      </c>
      <c r="Q62" s="24">
        <f>IF($A62="","",$P62*HoldingRate)</f>
        <v/>
      </c>
      <c r="R62" s="24">
        <f>IF($A62="","",Lanes!$F62)</f>
        <v/>
      </c>
      <c r="S62" s="12">
        <f>IF($A62="","",$R62+$Q62)</f>
        <v/>
      </c>
      <c r="T62" s="24">
        <f>IF($A62="","",IFERROR($S62/$E62,0))</f>
        <v/>
      </c>
    </row>
    <row r="63">
      <c r="A63" s="15">
        <f>IF(Lanes!$A63="","",Lanes!$A63)</f>
        <v/>
      </c>
      <c r="B63" s="15">
        <f>IF($A63="","",Lanes!$B63)</f>
        <v/>
      </c>
      <c r="C63" s="15">
        <f>IF($A63="","",Lanes!$H63)</f>
        <v/>
      </c>
      <c r="D63" s="23">
        <f>IF($A63="","",Lanes!$C63)</f>
        <v/>
      </c>
      <c r="E63" s="23">
        <f>IF($A63="","",Lanes!$E63)</f>
        <v/>
      </c>
      <c r="F63" s="22">
        <f>IF($A63="","",IFERROR($E63/DaysPerYear,0))</f>
        <v/>
      </c>
      <c r="G63" s="24">
        <f>IF($A63="","",Lanes!$I63)</f>
        <v/>
      </c>
      <c r="H63" s="23">
        <f>IF($A63="","",ROUND($D63*$F63,0))</f>
        <v/>
      </c>
      <c r="I63" s="12">
        <f>IF($A63="","",$D63*$F63*$G63)</f>
        <v/>
      </c>
      <c r="J63" s="22">
        <f>IF($A63="","",IFERROR(VLOOKUP($C63,Demand!$A$5:$E$104,2,FALSE),IFERROR(AVERAGE(Demand!$B$5:$B$104),$F63)))</f>
        <v/>
      </c>
      <c r="K63" s="22">
        <f>IF($A63="","",IFERROR(VLOOKUP($C63,Demand!$A$5:$E$104,3,FALSE),0))</f>
        <v/>
      </c>
      <c r="L63" s="22">
        <f>IF($A63="","",IFERROR(VLOOKUP($C63,Demand!$A$5:$E$104,5,FALSE),1.65))</f>
        <v/>
      </c>
      <c r="M63" s="23">
        <f>IF($A63="","",ROUNDUP($L63*$K63*(($D63+ReviewPeriod)^0.5),0))</f>
        <v/>
      </c>
      <c r="N63" s="24">
        <f>IF($A63="","",$M63*$G63)</f>
        <v/>
      </c>
      <c r="O63" s="7">
        <f>IF($A63="","",ROUNDUP($J63*($D63+ReviewPeriod)+$M63,0))</f>
        <v/>
      </c>
      <c r="P63" s="24">
        <f>IF($A63="","",$I63+$N63)</f>
        <v/>
      </c>
      <c r="Q63" s="24">
        <f>IF($A63="","",$P63*HoldingRate)</f>
        <v/>
      </c>
      <c r="R63" s="24">
        <f>IF($A63="","",Lanes!$F63)</f>
        <v/>
      </c>
      <c r="S63" s="12">
        <f>IF($A63="","",$R63+$Q63)</f>
        <v/>
      </c>
      <c r="T63" s="24">
        <f>IF($A63="","",IFERROR($S63/$E63,0))</f>
        <v/>
      </c>
    </row>
    <row r="64">
      <c r="A64" s="15">
        <f>IF(Lanes!$A64="","",Lanes!$A64)</f>
        <v/>
      </c>
      <c r="B64" s="15">
        <f>IF($A64="","",Lanes!$B64)</f>
        <v/>
      </c>
      <c r="C64" s="15">
        <f>IF($A64="","",Lanes!$H64)</f>
        <v/>
      </c>
      <c r="D64" s="23">
        <f>IF($A64="","",Lanes!$C64)</f>
        <v/>
      </c>
      <c r="E64" s="23">
        <f>IF($A64="","",Lanes!$E64)</f>
        <v/>
      </c>
      <c r="F64" s="22">
        <f>IF($A64="","",IFERROR($E64/DaysPerYear,0))</f>
        <v/>
      </c>
      <c r="G64" s="24">
        <f>IF($A64="","",Lanes!$I64)</f>
        <v/>
      </c>
      <c r="H64" s="23">
        <f>IF($A64="","",ROUND($D64*$F64,0))</f>
        <v/>
      </c>
      <c r="I64" s="12">
        <f>IF($A64="","",$D64*$F64*$G64)</f>
        <v/>
      </c>
      <c r="J64" s="22">
        <f>IF($A64="","",IFERROR(VLOOKUP($C64,Demand!$A$5:$E$104,2,FALSE),IFERROR(AVERAGE(Demand!$B$5:$B$104),$F64)))</f>
        <v/>
      </c>
      <c r="K64" s="22">
        <f>IF($A64="","",IFERROR(VLOOKUP($C64,Demand!$A$5:$E$104,3,FALSE),0))</f>
        <v/>
      </c>
      <c r="L64" s="22">
        <f>IF($A64="","",IFERROR(VLOOKUP($C64,Demand!$A$5:$E$104,5,FALSE),1.65))</f>
        <v/>
      </c>
      <c r="M64" s="23">
        <f>IF($A64="","",ROUNDUP($L64*$K64*(($D64+ReviewPeriod)^0.5),0))</f>
        <v/>
      </c>
      <c r="N64" s="24">
        <f>IF($A64="","",$M64*$G64)</f>
        <v/>
      </c>
      <c r="O64" s="7">
        <f>IF($A64="","",ROUNDUP($J64*($D64+ReviewPeriod)+$M64,0))</f>
        <v/>
      </c>
      <c r="P64" s="24">
        <f>IF($A64="","",$I64+$N64)</f>
        <v/>
      </c>
      <c r="Q64" s="24">
        <f>IF($A64="","",$P64*HoldingRate)</f>
        <v/>
      </c>
      <c r="R64" s="24">
        <f>IF($A64="","",Lanes!$F64)</f>
        <v/>
      </c>
      <c r="S64" s="12">
        <f>IF($A64="","",$R64+$Q64)</f>
        <v/>
      </c>
      <c r="T64" s="24">
        <f>IF($A64="","",IFERROR($S64/$E64,0))</f>
        <v/>
      </c>
    </row>
    <row r="65">
      <c r="A65" s="15">
        <f>IF(Lanes!$A65="","",Lanes!$A65)</f>
        <v/>
      </c>
      <c r="B65" s="15">
        <f>IF($A65="","",Lanes!$B65)</f>
        <v/>
      </c>
      <c r="C65" s="15">
        <f>IF($A65="","",Lanes!$H65)</f>
        <v/>
      </c>
      <c r="D65" s="23">
        <f>IF($A65="","",Lanes!$C65)</f>
        <v/>
      </c>
      <c r="E65" s="23">
        <f>IF($A65="","",Lanes!$E65)</f>
        <v/>
      </c>
      <c r="F65" s="22">
        <f>IF($A65="","",IFERROR($E65/DaysPerYear,0))</f>
        <v/>
      </c>
      <c r="G65" s="24">
        <f>IF($A65="","",Lanes!$I65)</f>
        <v/>
      </c>
      <c r="H65" s="23">
        <f>IF($A65="","",ROUND($D65*$F65,0))</f>
        <v/>
      </c>
      <c r="I65" s="12">
        <f>IF($A65="","",$D65*$F65*$G65)</f>
        <v/>
      </c>
      <c r="J65" s="22">
        <f>IF($A65="","",IFERROR(VLOOKUP($C65,Demand!$A$5:$E$104,2,FALSE),IFERROR(AVERAGE(Demand!$B$5:$B$104),$F65)))</f>
        <v/>
      </c>
      <c r="K65" s="22">
        <f>IF($A65="","",IFERROR(VLOOKUP($C65,Demand!$A$5:$E$104,3,FALSE),0))</f>
        <v/>
      </c>
      <c r="L65" s="22">
        <f>IF($A65="","",IFERROR(VLOOKUP($C65,Demand!$A$5:$E$104,5,FALSE),1.65))</f>
        <v/>
      </c>
      <c r="M65" s="23">
        <f>IF($A65="","",ROUNDUP($L65*$K65*(($D65+ReviewPeriod)^0.5),0))</f>
        <v/>
      </c>
      <c r="N65" s="24">
        <f>IF($A65="","",$M65*$G65)</f>
        <v/>
      </c>
      <c r="O65" s="7">
        <f>IF($A65="","",ROUNDUP($J65*($D65+ReviewPeriod)+$M65,0))</f>
        <v/>
      </c>
      <c r="P65" s="24">
        <f>IF($A65="","",$I65+$N65)</f>
        <v/>
      </c>
      <c r="Q65" s="24">
        <f>IF($A65="","",$P65*HoldingRate)</f>
        <v/>
      </c>
      <c r="R65" s="24">
        <f>IF($A65="","",Lanes!$F65)</f>
        <v/>
      </c>
      <c r="S65" s="12">
        <f>IF($A65="","",$R65+$Q65)</f>
        <v/>
      </c>
      <c r="T65" s="24">
        <f>IF($A65="","",IFERROR($S65/$E65,0))</f>
        <v/>
      </c>
    </row>
    <row r="66">
      <c r="A66" s="15">
        <f>IF(Lanes!$A66="","",Lanes!$A66)</f>
        <v/>
      </c>
      <c r="B66" s="15">
        <f>IF($A66="","",Lanes!$B66)</f>
        <v/>
      </c>
      <c r="C66" s="15">
        <f>IF($A66="","",Lanes!$H66)</f>
        <v/>
      </c>
      <c r="D66" s="23">
        <f>IF($A66="","",Lanes!$C66)</f>
        <v/>
      </c>
      <c r="E66" s="23">
        <f>IF($A66="","",Lanes!$E66)</f>
        <v/>
      </c>
      <c r="F66" s="22">
        <f>IF($A66="","",IFERROR($E66/DaysPerYear,0))</f>
        <v/>
      </c>
      <c r="G66" s="24">
        <f>IF($A66="","",Lanes!$I66)</f>
        <v/>
      </c>
      <c r="H66" s="23">
        <f>IF($A66="","",ROUND($D66*$F66,0))</f>
        <v/>
      </c>
      <c r="I66" s="12">
        <f>IF($A66="","",$D66*$F66*$G66)</f>
        <v/>
      </c>
      <c r="J66" s="22">
        <f>IF($A66="","",IFERROR(VLOOKUP($C66,Demand!$A$5:$E$104,2,FALSE),IFERROR(AVERAGE(Demand!$B$5:$B$104),$F66)))</f>
        <v/>
      </c>
      <c r="K66" s="22">
        <f>IF($A66="","",IFERROR(VLOOKUP($C66,Demand!$A$5:$E$104,3,FALSE),0))</f>
        <v/>
      </c>
      <c r="L66" s="22">
        <f>IF($A66="","",IFERROR(VLOOKUP($C66,Demand!$A$5:$E$104,5,FALSE),1.65))</f>
        <v/>
      </c>
      <c r="M66" s="23">
        <f>IF($A66="","",ROUNDUP($L66*$K66*(($D66+ReviewPeriod)^0.5),0))</f>
        <v/>
      </c>
      <c r="N66" s="24">
        <f>IF($A66="","",$M66*$G66)</f>
        <v/>
      </c>
      <c r="O66" s="7">
        <f>IF($A66="","",ROUNDUP($J66*($D66+ReviewPeriod)+$M66,0))</f>
        <v/>
      </c>
      <c r="P66" s="24">
        <f>IF($A66="","",$I66+$N66)</f>
        <v/>
      </c>
      <c r="Q66" s="24">
        <f>IF($A66="","",$P66*HoldingRate)</f>
        <v/>
      </c>
      <c r="R66" s="24">
        <f>IF($A66="","",Lanes!$F66)</f>
        <v/>
      </c>
      <c r="S66" s="12">
        <f>IF($A66="","",$R66+$Q66)</f>
        <v/>
      </c>
      <c r="T66" s="24">
        <f>IF($A66="","",IFERROR($S66/$E66,0))</f>
        <v/>
      </c>
    </row>
    <row r="67">
      <c r="A67" s="15">
        <f>IF(Lanes!$A67="","",Lanes!$A67)</f>
        <v/>
      </c>
      <c r="B67" s="15">
        <f>IF($A67="","",Lanes!$B67)</f>
        <v/>
      </c>
      <c r="C67" s="15">
        <f>IF($A67="","",Lanes!$H67)</f>
        <v/>
      </c>
      <c r="D67" s="23">
        <f>IF($A67="","",Lanes!$C67)</f>
        <v/>
      </c>
      <c r="E67" s="23">
        <f>IF($A67="","",Lanes!$E67)</f>
        <v/>
      </c>
      <c r="F67" s="22">
        <f>IF($A67="","",IFERROR($E67/DaysPerYear,0))</f>
        <v/>
      </c>
      <c r="G67" s="24">
        <f>IF($A67="","",Lanes!$I67)</f>
        <v/>
      </c>
      <c r="H67" s="23">
        <f>IF($A67="","",ROUND($D67*$F67,0))</f>
        <v/>
      </c>
      <c r="I67" s="12">
        <f>IF($A67="","",$D67*$F67*$G67)</f>
        <v/>
      </c>
      <c r="J67" s="22">
        <f>IF($A67="","",IFERROR(VLOOKUP($C67,Demand!$A$5:$E$104,2,FALSE),IFERROR(AVERAGE(Demand!$B$5:$B$104),$F67)))</f>
        <v/>
      </c>
      <c r="K67" s="22">
        <f>IF($A67="","",IFERROR(VLOOKUP($C67,Demand!$A$5:$E$104,3,FALSE),0))</f>
        <v/>
      </c>
      <c r="L67" s="22">
        <f>IF($A67="","",IFERROR(VLOOKUP($C67,Demand!$A$5:$E$104,5,FALSE),1.65))</f>
        <v/>
      </c>
      <c r="M67" s="23">
        <f>IF($A67="","",ROUNDUP($L67*$K67*(($D67+ReviewPeriod)^0.5),0))</f>
        <v/>
      </c>
      <c r="N67" s="24">
        <f>IF($A67="","",$M67*$G67)</f>
        <v/>
      </c>
      <c r="O67" s="7">
        <f>IF($A67="","",ROUNDUP($J67*($D67+ReviewPeriod)+$M67,0))</f>
        <v/>
      </c>
      <c r="P67" s="24">
        <f>IF($A67="","",$I67+$N67)</f>
        <v/>
      </c>
      <c r="Q67" s="24">
        <f>IF($A67="","",$P67*HoldingRate)</f>
        <v/>
      </c>
      <c r="R67" s="24">
        <f>IF($A67="","",Lanes!$F67)</f>
        <v/>
      </c>
      <c r="S67" s="12">
        <f>IF($A67="","",$R67+$Q67)</f>
        <v/>
      </c>
      <c r="T67" s="24">
        <f>IF($A67="","",IFERROR($S67/$E67,0))</f>
        <v/>
      </c>
    </row>
    <row r="68">
      <c r="A68" s="15">
        <f>IF(Lanes!$A68="","",Lanes!$A68)</f>
        <v/>
      </c>
      <c r="B68" s="15">
        <f>IF($A68="","",Lanes!$B68)</f>
        <v/>
      </c>
      <c r="C68" s="15">
        <f>IF($A68="","",Lanes!$H68)</f>
        <v/>
      </c>
      <c r="D68" s="23">
        <f>IF($A68="","",Lanes!$C68)</f>
        <v/>
      </c>
      <c r="E68" s="23">
        <f>IF($A68="","",Lanes!$E68)</f>
        <v/>
      </c>
      <c r="F68" s="22">
        <f>IF($A68="","",IFERROR($E68/DaysPerYear,0))</f>
        <v/>
      </c>
      <c r="G68" s="24">
        <f>IF($A68="","",Lanes!$I68)</f>
        <v/>
      </c>
      <c r="H68" s="23">
        <f>IF($A68="","",ROUND($D68*$F68,0))</f>
        <v/>
      </c>
      <c r="I68" s="12">
        <f>IF($A68="","",$D68*$F68*$G68)</f>
        <v/>
      </c>
      <c r="J68" s="22">
        <f>IF($A68="","",IFERROR(VLOOKUP($C68,Demand!$A$5:$E$104,2,FALSE),IFERROR(AVERAGE(Demand!$B$5:$B$104),$F68)))</f>
        <v/>
      </c>
      <c r="K68" s="22">
        <f>IF($A68="","",IFERROR(VLOOKUP($C68,Demand!$A$5:$E$104,3,FALSE),0))</f>
        <v/>
      </c>
      <c r="L68" s="22">
        <f>IF($A68="","",IFERROR(VLOOKUP($C68,Demand!$A$5:$E$104,5,FALSE),1.65))</f>
        <v/>
      </c>
      <c r="M68" s="23">
        <f>IF($A68="","",ROUNDUP($L68*$K68*(($D68+ReviewPeriod)^0.5),0))</f>
        <v/>
      </c>
      <c r="N68" s="24">
        <f>IF($A68="","",$M68*$G68)</f>
        <v/>
      </c>
      <c r="O68" s="7">
        <f>IF($A68="","",ROUNDUP($J68*($D68+ReviewPeriod)+$M68,0))</f>
        <v/>
      </c>
      <c r="P68" s="24">
        <f>IF($A68="","",$I68+$N68)</f>
        <v/>
      </c>
      <c r="Q68" s="24">
        <f>IF($A68="","",$P68*HoldingRate)</f>
        <v/>
      </c>
      <c r="R68" s="24">
        <f>IF($A68="","",Lanes!$F68)</f>
        <v/>
      </c>
      <c r="S68" s="12">
        <f>IF($A68="","",$R68+$Q68)</f>
        <v/>
      </c>
      <c r="T68" s="24">
        <f>IF($A68="","",IFERROR($S68/$E68,0))</f>
        <v/>
      </c>
    </row>
    <row r="69">
      <c r="A69" s="15">
        <f>IF(Lanes!$A69="","",Lanes!$A69)</f>
        <v/>
      </c>
      <c r="B69" s="15">
        <f>IF($A69="","",Lanes!$B69)</f>
        <v/>
      </c>
      <c r="C69" s="15">
        <f>IF($A69="","",Lanes!$H69)</f>
        <v/>
      </c>
      <c r="D69" s="23">
        <f>IF($A69="","",Lanes!$C69)</f>
        <v/>
      </c>
      <c r="E69" s="23">
        <f>IF($A69="","",Lanes!$E69)</f>
        <v/>
      </c>
      <c r="F69" s="22">
        <f>IF($A69="","",IFERROR($E69/DaysPerYear,0))</f>
        <v/>
      </c>
      <c r="G69" s="24">
        <f>IF($A69="","",Lanes!$I69)</f>
        <v/>
      </c>
      <c r="H69" s="23">
        <f>IF($A69="","",ROUND($D69*$F69,0))</f>
        <v/>
      </c>
      <c r="I69" s="12">
        <f>IF($A69="","",$D69*$F69*$G69)</f>
        <v/>
      </c>
      <c r="J69" s="22">
        <f>IF($A69="","",IFERROR(VLOOKUP($C69,Demand!$A$5:$E$104,2,FALSE),IFERROR(AVERAGE(Demand!$B$5:$B$104),$F69)))</f>
        <v/>
      </c>
      <c r="K69" s="22">
        <f>IF($A69="","",IFERROR(VLOOKUP($C69,Demand!$A$5:$E$104,3,FALSE),0))</f>
        <v/>
      </c>
      <c r="L69" s="22">
        <f>IF($A69="","",IFERROR(VLOOKUP($C69,Demand!$A$5:$E$104,5,FALSE),1.65))</f>
        <v/>
      </c>
      <c r="M69" s="23">
        <f>IF($A69="","",ROUNDUP($L69*$K69*(($D69+ReviewPeriod)^0.5),0))</f>
        <v/>
      </c>
      <c r="N69" s="24">
        <f>IF($A69="","",$M69*$G69)</f>
        <v/>
      </c>
      <c r="O69" s="7">
        <f>IF($A69="","",ROUNDUP($J69*($D69+ReviewPeriod)+$M69,0))</f>
        <v/>
      </c>
      <c r="P69" s="24">
        <f>IF($A69="","",$I69+$N69)</f>
        <v/>
      </c>
      <c r="Q69" s="24">
        <f>IF($A69="","",$P69*HoldingRate)</f>
        <v/>
      </c>
      <c r="R69" s="24">
        <f>IF($A69="","",Lanes!$F69)</f>
        <v/>
      </c>
      <c r="S69" s="12">
        <f>IF($A69="","",$R69+$Q69)</f>
        <v/>
      </c>
      <c r="T69" s="24">
        <f>IF($A69="","",IFERROR($S69/$E69,0))</f>
        <v/>
      </c>
    </row>
    <row r="70">
      <c r="A70" s="15">
        <f>IF(Lanes!$A70="","",Lanes!$A70)</f>
        <v/>
      </c>
      <c r="B70" s="15">
        <f>IF($A70="","",Lanes!$B70)</f>
        <v/>
      </c>
      <c r="C70" s="15">
        <f>IF($A70="","",Lanes!$H70)</f>
        <v/>
      </c>
      <c r="D70" s="23">
        <f>IF($A70="","",Lanes!$C70)</f>
        <v/>
      </c>
      <c r="E70" s="23">
        <f>IF($A70="","",Lanes!$E70)</f>
        <v/>
      </c>
      <c r="F70" s="22">
        <f>IF($A70="","",IFERROR($E70/DaysPerYear,0))</f>
        <v/>
      </c>
      <c r="G70" s="24">
        <f>IF($A70="","",Lanes!$I70)</f>
        <v/>
      </c>
      <c r="H70" s="23">
        <f>IF($A70="","",ROUND($D70*$F70,0))</f>
        <v/>
      </c>
      <c r="I70" s="12">
        <f>IF($A70="","",$D70*$F70*$G70)</f>
        <v/>
      </c>
      <c r="J70" s="22">
        <f>IF($A70="","",IFERROR(VLOOKUP($C70,Demand!$A$5:$E$104,2,FALSE),IFERROR(AVERAGE(Demand!$B$5:$B$104),$F70)))</f>
        <v/>
      </c>
      <c r="K70" s="22">
        <f>IF($A70="","",IFERROR(VLOOKUP($C70,Demand!$A$5:$E$104,3,FALSE),0))</f>
        <v/>
      </c>
      <c r="L70" s="22">
        <f>IF($A70="","",IFERROR(VLOOKUP($C70,Demand!$A$5:$E$104,5,FALSE),1.65))</f>
        <v/>
      </c>
      <c r="M70" s="23">
        <f>IF($A70="","",ROUNDUP($L70*$K70*(($D70+ReviewPeriod)^0.5),0))</f>
        <v/>
      </c>
      <c r="N70" s="24">
        <f>IF($A70="","",$M70*$G70)</f>
        <v/>
      </c>
      <c r="O70" s="7">
        <f>IF($A70="","",ROUNDUP($J70*($D70+ReviewPeriod)+$M70,0))</f>
        <v/>
      </c>
      <c r="P70" s="24">
        <f>IF($A70="","",$I70+$N70)</f>
        <v/>
      </c>
      <c r="Q70" s="24">
        <f>IF($A70="","",$P70*HoldingRate)</f>
        <v/>
      </c>
      <c r="R70" s="24">
        <f>IF($A70="","",Lanes!$F70)</f>
        <v/>
      </c>
      <c r="S70" s="12">
        <f>IF($A70="","",$R70+$Q70)</f>
        <v/>
      </c>
      <c r="T70" s="24">
        <f>IF($A70="","",IFERROR($S70/$E70,0))</f>
        <v/>
      </c>
    </row>
    <row r="71">
      <c r="A71" s="15">
        <f>IF(Lanes!$A71="","",Lanes!$A71)</f>
        <v/>
      </c>
      <c r="B71" s="15">
        <f>IF($A71="","",Lanes!$B71)</f>
        <v/>
      </c>
      <c r="C71" s="15">
        <f>IF($A71="","",Lanes!$H71)</f>
        <v/>
      </c>
      <c r="D71" s="23">
        <f>IF($A71="","",Lanes!$C71)</f>
        <v/>
      </c>
      <c r="E71" s="23">
        <f>IF($A71="","",Lanes!$E71)</f>
        <v/>
      </c>
      <c r="F71" s="22">
        <f>IF($A71="","",IFERROR($E71/DaysPerYear,0))</f>
        <v/>
      </c>
      <c r="G71" s="24">
        <f>IF($A71="","",Lanes!$I71)</f>
        <v/>
      </c>
      <c r="H71" s="23">
        <f>IF($A71="","",ROUND($D71*$F71,0))</f>
        <v/>
      </c>
      <c r="I71" s="12">
        <f>IF($A71="","",$D71*$F71*$G71)</f>
        <v/>
      </c>
      <c r="J71" s="22">
        <f>IF($A71="","",IFERROR(VLOOKUP($C71,Demand!$A$5:$E$104,2,FALSE),IFERROR(AVERAGE(Demand!$B$5:$B$104),$F71)))</f>
        <v/>
      </c>
      <c r="K71" s="22">
        <f>IF($A71="","",IFERROR(VLOOKUP($C71,Demand!$A$5:$E$104,3,FALSE),0))</f>
        <v/>
      </c>
      <c r="L71" s="22">
        <f>IF($A71="","",IFERROR(VLOOKUP($C71,Demand!$A$5:$E$104,5,FALSE),1.65))</f>
        <v/>
      </c>
      <c r="M71" s="23">
        <f>IF($A71="","",ROUNDUP($L71*$K71*(($D71+ReviewPeriod)^0.5),0))</f>
        <v/>
      </c>
      <c r="N71" s="24">
        <f>IF($A71="","",$M71*$G71)</f>
        <v/>
      </c>
      <c r="O71" s="7">
        <f>IF($A71="","",ROUNDUP($J71*($D71+ReviewPeriod)+$M71,0))</f>
        <v/>
      </c>
      <c r="P71" s="24">
        <f>IF($A71="","",$I71+$N71)</f>
        <v/>
      </c>
      <c r="Q71" s="24">
        <f>IF($A71="","",$P71*HoldingRate)</f>
        <v/>
      </c>
      <c r="R71" s="24">
        <f>IF($A71="","",Lanes!$F71)</f>
        <v/>
      </c>
      <c r="S71" s="12">
        <f>IF($A71="","",$R71+$Q71)</f>
        <v/>
      </c>
      <c r="T71" s="24">
        <f>IF($A71="","",IFERROR($S71/$E71,0))</f>
        <v/>
      </c>
    </row>
    <row r="72">
      <c r="A72" s="15">
        <f>IF(Lanes!$A72="","",Lanes!$A72)</f>
        <v/>
      </c>
      <c r="B72" s="15">
        <f>IF($A72="","",Lanes!$B72)</f>
        <v/>
      </c>
      <c r="C72" s="15">
        <f>IF($A72="","",Lanes!$H72)</f>
        <v/>
      </c>
      <c r="D72" s="23">
        <f>IF($A72="","",Lanes!$C72)</f>
        <v/>
      </c>
      <c r="E72" s="23">
        <f>IF($A72="","",Lanes!$E72)</f>
        <v/>
      </c>
      <c r="F72" s="22">
        <f>IF($A72="","",IFERROR($E72/DaysPerYear,0))</f>
        <v/>
      </c>
      <c r="G72" s="24">
        <f>IF($A72="","",Lanes!$I72)</f>
        <v/>
      </c>
      <c r="H72" s="23">
        <f>IF($A72="","",ROUND($D72*$F72,0))</f>
        <v/>
      </c>
      <c r="I72" s="12">
        <f>IF($A72="","",$D72*$F72*$G72)</f>
        <v/>
      </c>
      <c r="J72" s="22">
        <f>IF($A72="","",IFERROR(VLOOKUP($C72,Demand!$A$5:$E$104,2,FALSE),IFERROR(AVERAGE(Demand!$B$5:$B$104),$F72)))</f>
        <v/>
      </c>
      <c r="K72" s="22">
        <f>IF($A72="","",IFERROR(VLOOKUP($C72,Demand!$A$5:$E$104,3,FALSE),0))</f>
        <v/>
      </c>
      <c r="L72" s="22">
        <f>IF($A72="","",IFERROR(VLOOKUP($C72,Demand!$A$5:$E$104,5,FALSE),1.65))</f>
        <v/>
      </c>
      <c r="M72" s="23">
        <f>IF($A72="","",ROUNDUP($L72*$K72*(($D72+ReviewPeriod)^0.5),0))</f>
        <v/>
      </c>
      <c r="N72" s="24">
        <f>IF($A72="","",$M72*$G72)</f>
        <v/>
      </c>
      <c r="O72" s="7">
        <f>IF($A72="","",ROUNDUP($J72*($D72+ReviewPeriod)+$M72,0))</f>
        <v/>
      </c>
      <c r="P72" s="24">
        <f>IF($A72="","",$I72+$N72)</f>
        <v/>
      </c>
      <c r="Q72" s="24">
        <f>IF($A72="","",$P72*HoldingRate)</f>
        <v/>
      </c>
      <c r="R72" s="24">
        <f>IF($A72="","",Lanes!$F72)</f>
        <v/>
      </c>
      <c r="S72" s="12">
        <f>IF($A72="","",$R72+$Q72)</f>
        <v/>
      </c>
      <c r="T72" s="24">
        <f>IF($A72="","",IFERROR($S72/$E72,0))</f>
        <v/>
      </c>
    </row>
    <row r="73">
      <c r="A73" s="15">
        <f>IF(Lanes!$A73="","",Lanes!$A73)</f>
        <v/>
      </c>
      <c r="B73" s="15">
        <f>IF($A73="","",Lanes!$B73)</f>
        <v/>
      </c>
      <c r="C73" s="15">
        <f>IF($A73="","",Lanes!$H73)</f>
        <v/>
      </c>
      <c r="D73" s="23">
        <f>IF($A73="","",Lanes!$C73)</f>
        <v/>
      </c>
      <c r="E73" s="23">
        <f>IF($A73="","",Lanes!$E73)</f>
        <v/>
      </c>
      <c r="F73" s="22">
        <f>IF($A73="","",IFERROR($E73/DaysPerYear,0))</f>
        <v/>
      </c>
      <c r="G73" s="24">
        <f>IF($A73="","",Lanes!$I73)</f>
        <v/>
      </c>
      <c r="H73" s="23">
        <f>IF($A73="","",ROUND($D73*$F73,0))</f>
        <v/>
      </c>
      <c r="I73" s="12">
        <f>IF($A73="","",$D73*$F73*$G73)</f>
        <v/>
      </c>
      <c r="J73" s="22">
        <f>IF($A73="","",IFERROR(VLOOKUP($C73,Demand!$A$5:$E$104,2,FALSE),IFERROR(AVERAGE(Demand!$B$5:$B$104),$F73)))</f>
        <v/>
      </c>
      <c r="K73" s="22">
        <f>IF($A73="","",IFERROR(VLOOKUP($C73,Demand!$A$5:$E$104,3,FALSE),0))</f>
        <v/>
      </c>
      <c r="L73" s="22">
        <f>IF($A73="","",IFERROR(VLOOKUP($C73,Demand!$A$5:$E$104,5,FALSE),1.65))</f>
        <v/>
      </c>
      <c r="M73" s="23">
        <f>IF($A73="","",ROUNDUP($L73*$K73*(($D73+ReviewPeriod)^0.5),0))</f>
        <v/>
      </c>
      <c r="N73" s="24">
        <f>IF($A73="","",$M73*$G73)</f>
        <v/>
      </c>
      <c r="O73" s="7">
        <f>IF($A73="","",ROUNDUP($J73*($D73+ReviewPeriod)+$M73,0))</f>
        <v/>
      </c>
      <c r="P73" s="24">
        <f>IF($A73="","",$I73+$N73)</f>
        <v/>
      </c>
      <c r="Q73" s="24">
        <f>IF($A73="","",$P73*HoldingRate)</f>
        <v/>
      </c>
      <c r="R73" s="24">
        <f>IF($A73="","",Lanes!$F73)</f>
        <v/>
      </c>
      <c r="S73" s="12">
        <f>IF($A73="","",$R73+$Q73)</f>
        <v/>
      </c>
      <c r="T73" s="24">
        <f>IF($A73="","",IFERROR($S73/$E73,0))</f>
        <v/>
      </c>
    </row>
    <row r="74">
      <c r="A74" s="15">
        <f>IF(Lanes!$A74="","",Lanes!$A74)</f>
        <v/>
      </c>
      <c r="B74" s="15">
        <f>IF($A74="","",Lanes!$B74)</f>
        <v/>
      </c>
      <c r="C74" s="15">
        <f>IF($A74="","",Lanes!$H74)</f>
        <v/>
      </c>
      <c r="D74" s="23">
        <f>IF($A74="","",Lanes!$C74)</f>
        <v/>
      </c>
      <c r="E74" s="23">
        <f>IF($A74="","",Lanes!$E74)</f>
        <v/>
      </c>
      <c r="F74" s="22">
        <f>IF($A74="","",IFERROR($E74/DaysPerYear,0))</f>
        <v/>
      </c>
      <c r="G74" s="24">
        <f>IF($A74="","",Lanes!$I74)</f>
        <v/>
      </c>
      <c r="H74" s="23">
        <f>IF($A74="","",ROUND($D74*$F74,0))</f>
        <v/>
      </c>
      <c r="I74" s="12">
        <f>IF($A74="","",$D74*$F74*$G74)</f>
        <v/>
      </c>
      <c r="J74" s="22">
        <f>IF($A74="","",IFERROR(VLOOKUP($C74,Demand!$A$5:$E$104,2,FALSE),IFERROR(AVERAGE(Demand!$B$5:$B$104),$F74)))</f>
        <v/>
      </c>
      <c r="K74" s="22">
        <f>IF($A74="","",IFERROR(VLOOKUP($C74,Demand!$A$5:$E$104,3,FALSE),0))</f>
        <v/>
      </c>
      <c r="L74" s="22">
        <f>IF($A74="","",IFERROR(VLOOKUP($C74,Demand!$A$5:$E$104,5,FALSE),1.65))</f>
        <v/>
      </c>
      <c r="M74" s="23">
        <f>IF($A74="","",ROUNDUP($L74*$K74*(($D74+ReviewPeriod)^0.5),0))</f>
        <v/>
      </c>
      <c r="N74" s="24">
        <f>IF($A74="","",$M74*$G74)</f>
        <v/>
      </c>
      <c r="O74" s="7">
        <f>IF($A74="","",ROUNDUP($J74*($D74+ReviewPeriod)+$M74,0))</f>
        <v/>
      </c>
      <c r="P74" s="24">
        <f>IF($A74="","",$I74+$N74)</f>
        <v/>
      </c>
      <c r="Q74" s="24">
        <f>IF($A74="","",$P74*HoldingRate)</f>
        <v/>
      </c>
      <c r="R74" s="24">
        <f>IF($A74="","",Lanes!$F74)</f>
        <v/>
      </c>
      <c r="S74" s="12">
        <f>IF($A74="","",$R74+$Q74)</f>
        <v/>
      </c>
      <c r="T74" s="24">
        <f>IF($A74="","",IFERROR($S74/$E74,0))</f>
        <v/>
      </c>
    </row>
    <row r="75">
      <c r="A75" s="15">
        <f>IF(Lanes!$A75="","",Lanes!$A75)</f>
        <v/>
      </c>
      <c r="B75" s="15">
        <f>IF($A75="","",Lanes!$B75)</f>
        <v/>
      </c>
      <c r="C75" s="15">
        <f>IF($A75="","",Lanes!$H75)</f>
        <v/>
      </c>
      <c r="D75" s="23">
        <f>IF($A75="","",Lanes!$C75)</f>
        <v/>
      </c>
      <c r="E75" s="23">
        <f>IF($A75="","",Lanes!$E75)</f>
        <v/>
      </c>
      <c r="F75" s="22">
        <f>IF($A75="","",IFERROR($E75/DaysPerYear,0))</f>
        <v/>
      </c>
      <c r="G75" s="24">
        <f>IF($A75="","",Lanes!$I75)</f>
        <v/>
      </c>
      <c r="H75" s="23">
        <f>IF($A75="","",ROUND($D75*$F75,0))</f>
        <v/>
      </c>
      <c r="I75" s="12">
        <f>IF($A75="","",$D75*$F75*$G75)</f>
        <v/>
      </c>
      <c r="J75" s="22">
        <f>IF($A75="","",IFERROR(VLOOKUP($C75,Demand!$A$5:$E$104,2,FALSE),IFERROR(AVERAGE(Demand!$B$5:$B$104),$F75)))</f>
        <v/>
      </c>
      <c r="K75" s="22">
        <f>IF($A75="","",IFERROR(VLOOKUP($C75,Demand!$A$5:$E$104,3,FALSE),0))</f>
        <v/>
      </c>
      <c r="L75" s="22">
        <f>IF($A75="","",IFERROR(VLOOKUP($C75,Demand!$A$5:$E$104,5,FALSE),1.65))</f>
        <v/>
      </c>
      <c r="M75" s="23">
        <f>IF($A75="","",ROUNDUP($L75*$K75*(($D75+ReviewPeriod)^0.5),0))</f>
        <v/>
      </c>
      <c r="N75" s="24">
        <f>IF($A75="","",$M75*$G75)</f>
        <v/>
      </c>
      <c r="O75" s="7">
        <f>IF($A75="","",ROUNDUP($J75*($D75+ReviewPeriod)+$M75,0))</f>
        <v/>
      </c>
      <c r="P75" s="24">
        <f>IF($A75="","",$I75+$N75)</f>
        <v/>
      </c>
      <c r="Q75" s="24">
        <f>IF($A75="","",$P75*HoldingRate)</f>
        <v/>
      </c>
      <c r="R75" s="24">
        <f>IF($A75="","",Lanes!$F75)</f>
        <v/>
      </c>
      <c r="S75" s="12">
        <f>IF($A75="","",$R75+$Q75)</f>
        <v/>
      </c>
      <c r="T75" s="24">
        <f>IF($A75="","",IFERROR($S75/$E75,0))</f>
        <v/>
      </c>
    </row>
    <row r="76">
      <c r="A76" s="15">
        <f>IF(Lanes!$A76="","",Lanes!$A76)</f>
        <v/>
      </c>
      <c r="B76" s="15">
        <f>IF($A76="","",Lanes!$B76)</f>
        <v/>
      </c>
      <c r="C76" s="15">
        <f>IF($A76="","",Lanes!$H76)</f>
        <v/>
      </c>
      <c r="D76" s="23">
        <f>IF($A76="","",Lanes!$C76)</f>
        <v/>
      </c>
      <c r="E76" s="23">
        <f>IF($A76="","",Lanes!$E76)</f>
        <v/>
      </c>
      <c r="F76" s="22">
        <f>IF($A76="","",IFERROR($E76/DaysPerYear,0))</f>
        <v/>
      </c>
      <c r="G76" s="24">
        <f>IF($A76="","",Lanes!$I76)</f>
        <v/>
      </c>
      <c r="H76" s="23">
        <f>IF($A76="","",ROUND($D76*$F76,0))</f>
        <v/>
      </c>
      <c r="I76" s="12">
        <f>IF($A76="","",$D76*$F76*$G76)</f>
        <v/>
      </c>
      <c r="J76" s="22">
        <f>IF($A76="","",IFERROR(VLOOKUP($C76,Demand!$A$5:$E$104,2,FALSE),IFERROR(AVERAGE(Demand!$B$5:$B$104),$F76)))</f>
        <v/>
      </c>
      <c r="K76" s="22">
        <f>IF($A76="","",IFERROR(VLOOKUP($C76,Demand!$A$5:$E$104,3,FALSE),0))</f>
        <v/>
      </c>
      <c r="L76" s="22">
        <f>IF($A76="","",IFERROR(VLOOKUP($C76,Demand!$A$5:$E$104,5,FALSE),1.65))</f>
        <v/>
      </c>
      <c r="M76" s="23">
        <f>IF($A76="","",ROUNDUP($L76*$K76*(($D76+ReviewPeriod)^0.5),0))</f>
        <v/>
      </c>
      <c r="N76" s="24">
        <f>IF($A76="","",$M76*$G76)</f>
        <v/>
      </c>
      <c r="O76" s="7">
        <f>IF($A76="","",ROUNDUP($J76*($D76+ReviewPeriod)+$M76,0))</f>
        <v/>
      </c>
      <c r="P76" s="24">
        <f>IF($A76="","",$I76+$N76)</f>
        <v/>
      </c>
      <c r="Q76" s="24">
        <f>IF($A76="","",$P76*HoldingRate)</f>
        <v/>
      </c>
      <c r="R76" s="24">
        <f>IF($A76="","",Lanes!$F76)</f>
        <v/>
      </c>
      <c r="S76" s="12">
        <f>IF($A76="","",$R76+$Q76)</f>
        <v/>
      </c>
      <c r="T76" s="24">
        <f>IF($A76="","",IFERROR($S76/$E76,0))</f>
        <v/>
      </c>
    </row>
    <row r="77">
      <c r="A77" s="15">
        <f>IF(Lanes!$A77="","",Lanes!$A77)</f>
        <v/>
      </c>
      <c r="B77" s="15">
        <f>IF($A77="","",Lanes!$B77)</f>
        <v/>
      </c>
      <c r="C77" s="15">
        <f>IF($A77="","",Lanes!$H77)</f>
        <v/>
      </c>
      <c r="D77" s="23">
        <f>IF($A77="","",Lanes!$C77)</f>
        <v/>
      </c>
      <c r="E77" s="23">
        <f>IF($A77="","",Lanes!$E77)</f>
        <v/>
      </c>
      <c r="F77" s="22">
        <f>IF($A77="","",IFERROR($E77/DaysPerYear,0))</f>
        <v/>
      </c>
      <c r="G77" s="24">
        <f>IF($A77="","",Lanes!$I77)</f>
        <v/>
      </c>
      <c r="H77" s="23">
        <f>IF($A77="","",ROUND($D77*$F77,0))</f>
        <v/>
      </c>
      <c r="I77" s="12">
        <f>IF($A77="","",$D77*$F77*$G77)</f>
        <v/>
      </c>
      <c r="J77" s="22">
        <f>IF($A77="","",IFERROR(VLOOKUP($C77,Demand!$A$5:$E$104,2,FALSE),IFERROR(AVERAGE(Demand!$B$5:$B$104),$F77)))</f>
        <v/>
      </c>
      <c r="K77" s="22">
        <f>IF($A77="","",IFERROR(VLOOKUP($C77,Demand!$A$5:$E$104,3,FALSE),0))</f>
        <v/>
      </c>
      <c r="L77" s="22">
        <f>IF($A77="","",IFERROR(VLOOKUP($C77,Demand!$A$5:$E$104,5,FALSE),1.65))</f>
        <v/>
      </c>
      <c r="M77" s="23">
        <f>IF($A77="","",ROUNDUP($L77*$K77*(($D77+ReviewPeriod)^0.5),0))</f>
        <v/>
      </c>
      <c r="N77" s="24">
        <f>IF($A77="","",$M77*$G77)</f>
        <v/>
      </c>
      <c r="O77" s="7">
        <f>IF($A77="","",ROUNDUP($J77*($D77+ReviewPeriod)+$M77,0))</f>
        <v/>
      </c>
      <c r="P77" s="24">
        <f>IF($A77="","",$I77+$N77)</f>
        <v/>
      </c>
      <c r="Q77" s="24">
        <f>IF($A77="","",$P77*HoldingRate)</f>
        <v/>
      </c>
      <c r="R77" s="24">
        <f>IF($A77="","",Lanes!$F77)</f>
        <v/>
      </c>
      <c r="S77" s="12">
        <f>IF($A77="","",$R77+$Q77)</f>
        <v/>
      </c>
      <c r="T77" s="24">
        <f>IF($A77="","",IFERROR($S77/$E77,0))</f>
        <v/>
      </c>
    </row>
    <row r="78">
      <c r="A78" s="15">
        <f>IF(Lanes!$A78="","",Lanes!$A78)</f>
        <v/>
      </c>
      <c r="B78" s="15">
        <f>IF($A78="","",Lanes!$B78)</f>
        <v/>
      </c>
      <c r="C78" s="15">
        <f>IF($A78="","",Lanes!$H78)</f>
        <v/>
      </c>
      <c r="D78" s="23">
        <f>IF($A78="","",Lanes!$C78)</f>
        <v/>
      </c>
      <c r="E78" s="23">
        <f>IF($A78="","",Lanes!$E78)</f>
        <v/>
      </c>
      <c r="F78" s="22">
        <f>IF($A78="","",IFERROR($E78/DaysPerYear,0))</f>
        <v/>
      </c>
      <c r="G78" s="24">
        <f>IF($A78="","",Lanes!$I78)</f>
        <v/>
      </c>
      <c r="H78" s="23">
        <f>IF($A78="","",ROUND($D78*$F78,0))</f>
        <v/>
      </c>
      <c r="I78" s="12">
        <f>IF($A78="","",$D78*$F78*$G78)</f>
        <v/>
      </c>
      <c r="J78" s="22">
        <f>IF($A78="","",IFERROR(VLOOKUP($C78,Demand!$A$5:$E$104,2,FALSE),IFERROR(AVERAGE(Demand!$B$5:$B$104),$F78)))</f>
        <v/>
      </c>
      <c r="K78" s="22">
        <f>IF($A78="","",IFERROR(VLOOKUP($C78,Demand!$A$5:$E$104,3,FALSE),0))</f>
        <v/>
      </c>
      <c r="L78" s="22">
        <f>IF($A78="","",IFERROR(VLOOKUP($C78,Demand!$A$5:$E$104,5,FALSE),1.65))</f>
        <v/>
      </c>
      <c r="M78" s="23">
        <f>IF($A78="","",ROUNDUP($L78*$K78*(($D78+ReviewPeriod)^0.5),0))</f>
        <v/>
      </c>
      <c r="N78" s="24">
        <f>IF($A78="","",$M78*$G78)</f>
        <v/>
      </c>
      <c r="O78" s="7">
        <f>IF($A78="","",ROUNDUP($J78*($D78+ReviewPeriod)+$M78,0))</f>
        <v/>
      </c>
      <c r="P78" s="24">
        <f>IF($A78="","",$I78+$N78)</f>
        <v/>
      </c>
      <c r="Q78" s="24">
        <f>IF($A78="","",$P78*HoldingRate)</f>
        <v/>
      </c>
      <c r="R78" s="24">
        <f>IF($A78="","",Lanes!$F78)</f>
        <v/>
      </c>
      <c r="S78" s="12">
        <f>IF($A78="","",$R78+$Q78)</f>
        <v/>
      </c>
      <c r="T78" s="24">
        <f>IF($A78="","",IFERROR($S78/$E78,0))</f>
        <v/>
      </c>
    </row>
    <row r="79">
      <c r="A79" s="15">
        <f>IF(Lanes!$A79="","",Lanes!$A79)</f>
        <v/>
      </c>
      <c r="B79" s="15">
        <f>IF($A79="","",Lanes!$B79)</f>
        <v/>
      </c>
      <c r="C79" s="15">
        <f>IF($A79="","",Lanes!$H79)</f>
        <v/>
      </c>
      <c r="D79" s="23">
        <f>IF($A79="","",Lanes!$C79)</f>
        <v/>
      </c>
      <c r="E79" s="23">
        <f>IF($A79="","",Lanes!$E79)</f>
        <v/>
      </c>
      <c r="F79" s="22">
        <f>IF($A79="","",IFERROR($E79/DaysPerYear,0))</f>
        <v/>
      </c>
      <c r="G79" s="24">
        <f>IF($A79="","",Lanes!$I79)</f>
        <v/>
      </c>
      <c r="H79" s="23">
        <f>IF($A79="","",ROUND($D79*$F79,0))</f>
        <v/>
      </c>
      <c r="I79" s="12">
        <f>IF($A79="","",$D79*$F79*$G79)</f>
        <v/>
      </c>
      <c r="J79" s="22">
        <f>IF($A79="","",IFERROR(VLOOKUP($C79,Demand!$A$5:$E$104,2,FALSE),IFERROR(AVERAGE(Demand!$B$5:$B$104),$F79)))</f>
        <v/>
      </c>
      <c r="K79" s="22">
        <f>IF($A79="","",IFERROR(VLOOKUP($C79,Demand!$A$5:$E$104,3,FALSE),0))</f>
        <v/>
      </c>
      <c r="L79" s="22">
        <f>IF($A79="","",IFERROR(VLOOKUP($C79,Demand!$A$5:$E$104,5,FALSE),1.65))</f>
        <v/>
      </c>
      <c r="M79" s="23">
        <f>IF($A79="","",ROUNDUP($L79*$K79*(($D79+ReviewPeriod)^0.5),0))</f>
        <v/>
      </c>
      <c r="N79" s="24">
        <f>IF($A79="","",$M79*$G79)</f>
        <v/>
      </c>
      <c r="O79" s="7">
        <f>IF($A79="","",ROUNDUP($J79*($D79+ReviewPeriod)+$M79,0))</f>
        <v/>
      </c>
      <c r="P79" s="24">
        <f>IF($A79="","",$I79+$N79)</f>
        <v/>
      </c>
      <c r="Q79" s="24">
        <f>IF($A79="","",$P79*HoldingRate)</f>
        <v/>
      </c>
      <c r="R79" s="24">
        <f>IF($A79="","",Lanes!$F79)</f>
        <v/>
      </c>
      <c r="S79" s="12">
        <f>IF($A79="","",$R79+$Q79)</f>
        <v/>
      </c>
      <c r="T79" s="24">
        <f>IF($A79="","",IFERROR($S79/$E79,0))</f>
        <v/>
      </c>
    </row>
    <row r="80">
      <c r="A80" s="15">
        <f>IF(Lanes!$A80="","",Lanes!$A80)</f>
        <v/>
      </c>
      <c r="B80" s="15">
        <f>IF($A80="","",Lanes!$B80)</f>
        <v/>
      </c>
      <c r="C80" s="15">
        <f>IF($A80="","",Lanes!$H80)</f>
        <v/>
      </c>
      <c r="D80" s="23">
        <f>IF($A80="","",Lanes!$C80)</f>
        <v/>
      </c>
      <c r="E80" s="23">
        <f>IF($A80="","",Lanes!$E80)</f>
        <v/>
      </c>
      <c r="F80" s="22">
        <f>IF($A80="","",IFERROR($E80/DaysPerYear,0))</f>
        <v/>
      </c>
      <c r="G80" s="24">
        <f>IF($A80="","",Lanes!$I80)</f>
        <v/>
      </c>
      <c r="H80" s="23">
        <f>IF($A80="","",ROUND($D80*$F80,0))</f>
        <v/>
      </c>
      <c r="I80" s="12">
        <f>IF($A80="","",$D80*$F80*$G80)</f>
        <v/>
      </c>
      <c r="J80" s="22">
        <f>IF($A80="","",IFERROR(VLOOKUP($C80,Demand!$A$5:$E$104,2,FALSE),IFERROR(AVERAGE(Demand!$B$5:$B$104),$F80)))</f>
        <v/>
      </c>
      <c r="K80" s="22">
        <f>IF($A80="","",IFERROR(VLOOKUP($C80,Demand!$A$5:$E$104,3,FALSE),0))</f>
        <v/>
      </c>
      <c r="L80" s="22">
        <f>IF($A80="","",IFERROR(VLOOKUP($C80,Demand!$A$5:$E$104,5,FALSE),1.65))</f>
        <v/>
      </c>
      <c r="M80" s="23">
        <f>IF($A80="","",ROUNDUP($L80*$K80*(($D80+ReviewPeriod)^0.5),0))</f>
        <v/>
      </c>
      <c r="N80" s="24">
        <f>IF($A80="","",$M80*$G80)</f>
        <v/>
      </c>
      <c r="O80" s="7">
        <f>IF($A80="","",ROUNDUP($J80*($D80+ReviewPeriod)+$M80,0))</f>
        <v/>
      </c>
      <c r="P80" s="24">
        <f>IF($A80="","",$I80+$N80)</f>
        <v/>
      </c>
      <c r="Q80" s="24">
        <f>IF($A80="","",$P80*HoldingRate)</f>
        <v/>
      </c>
      <c r="R80" s="24">
        <f>IF($A80="","",Lanes!$F80)</f>
        <v/>
      </c>
      <c r="S80" s="12">
        <f>IF($A80="","",$R80+$Q80)</f>
        <v/>
      </c>
      <c r="T80" s="24">
        <f>IF($A80="","",IFERROR($S80/$E80,0))</f>
        <v/>
      </c>
    </row>
    <row r="81">
      <c r="A81" s="15">
        <f>IF(Lanes!$A81="","",Lanes!$A81)</f>
        <v/>
      </c>
      <c r="B81" s="15">
        <f>IF($A81="","",Lanes!$B81)</f>
        <v/>
      </c>
      <c r="C81" s="15">
        <f>IF($A81="","",Lanes!$H81)</f>
        <v/>
      </c>
      <c r="D81" s="23">
        <f>IF($A81="","",Lanes!$C81)</f>
        <v/>
      </c>
      <c r="E81" s="23">
        <f>IF($A81="","",Lanes!$E81)</f>
        <v/>
      </c>
      <c r="F81" s="22">
        <f>IF($A81="","",IFERROR($E81/DaysPerYear,0))</f>
        <v/>
      </c>
      <c r="G81" s="24">
        <f>IF($A81="","",Lanes!$I81)</f>
        <v/>
      </c>
      <c r="H81" s="23">
        <f>IF($A81="","",ROUND($D81*$F81,0))</f>
        <v/>
      </c>
      <c r="I81" s="12">
        <f>IF($A81="","",$D81*$F81*$G81)</f>
        <v/>
      </c>
      <c r="J81" s="22">
        <f>IF($A81="","",IFERROR(VLOOKUP($C81,Demand!$A$5:$E$104,2,FALSE),IFERROR(AVERAGE(Demand!$B$5:$B$104),$F81)))</f>
        <v/>
      </c>
      <c r="K81" s="22">
        <f>IF($A81="","",IFERROR(VLOOKUP($C81,Demand!$A$5:$E$104,3,FALSE),0))</f>
        <v/>
      </c>
      <c r="L81" s="22">
        <f>IF($A81="","",IFERROR(VLOOKUP($C81,Demand!$A$5:$E$104,5,FALSE),1.65))</f>
        <v/>
      </c>
      <c r="M81" s="23">
        <f>IF($A81="","",ROUNDUP($L81*$K81*(($D81+ReviewPeriod)^0.5),0))</f>
        <v/>
      </c>
      <c r="N81" s="24">
        <f>IF($A81="","",$M81*$G81)</f>
        <v/>
      </c>
      <c r="O81" s="7">
        <f>IF($A81="","",ROUNDUP($J81*($D81+ReviewPeriod)+$M81,0))</f>
        <v/>
      </c>
      <c r="P81" s="24">
        <f>IF($A81="","",$I81+$N81)</f>
        <v/>
      </c>
      <c r="Q81" s="24">
        <f>IF($A81="","",$P81*HoldingRate)</f>
        <v/>
      </c>
      <c r="R81" s="24">
        <f>IF($A81="","",Lanes!$F81)</f>
        <v/>
      </c>
      <c r="S81" s="12">
        <f>IF($A81="","",$R81+$Q81)</f>
        <v/>
      </c>
      <c r="T81" s="24">
        <f>IF($A81="","",IFERROR($S81/$E81,0))</f>
        <v/>
      </c>
    </row>
    <row r="82">
      <c r="A82" s="15">
        <f>IF(Lanes!$A82="","",Lanes!$A82)</f>
        <v/>
      </c>
      <c r="B82" s="15">
        <f>IF($A82="","",Lanes!$B82)</f>
        <v/>
      </c>
      <c r="C82" s="15">
        <f>IF($A82="","",Lanes!$H82)</f>
        <v/>
      </c>
      <c r="D82" s="23">
        <f>IF($A82="","",Lanes!$C82)</f>
        <v/>
      </c>
      <c r="E82" s="23">
        <f>IF($A82="","",Lanes!$E82)</f>
        <v/>
      </c>
      <c r="F82" s="22">
        <f>IF($A82="","",IFERROR($E82/DaysPerYear,0))</f>
        <v/>
      </c>
      <c r="G82" s="24">
        <f>IF($A82="","",Lanes!$I82)</f>
        <v/>
      </c>
      <c r="H82" s="23">
        <f>IF($A82="","",ROUND($D82*$F82,0))</f>
        <v/>
      </c>
      <c r="I82" s="12">
        <f>IF($A82="","",$D82*$F82*$G82)</f>
        <v/>
      </c>
      <c r="J82" s="22">
        <f>IF($A82="","",IFERROR(VLOOKUP($C82,Demand!$A$5:$E$104,2,FALSE),IFERROR(AVERAGE(Demand!$B$5:$B$104),$F82)))</f>
        <v/>
      </c>
      <c r="K82" s="22">
        <f>IF($A82="","",IFERROR(VLOOKUP($C82,Demand!$A$5:$E$104,3,FALSE),0))</f>
        <v/>
      </c>
      <c r="L82" s="22">
        <f>IF($A82="","",IFERROR(VLOOKUP($C82,Demand!$A$5:$E$104,5,FALSE),1.65))</f>
        <v/>
      </c>
      <c r="M82" s="23">
        <f>IF($A82="","",ROUNDUP($L82*$K82*(($D82+ReviewPeriod)^0.5),0))</f>
        <v/>
      </c>
      <c r="N82" s="24">
        <f>IF($A82="","",$M82*$G82)</f>
        <v/>
      </c>
      <c r="O82" s="7">
        <f>IF($A82="","",ROUNDUP($J82*($D82+ReviewPeriod)+$M82,0))</f>
        <v/>
      </c>
      <c r="P82" s="24">
        <f>IF($A82="","",$I82+$N82)</f>
        <v/>
      </c>
      <c r="Q82" s="24">
        <f>IF($A82="","",$P82*HoldingRate)</f>
        <v/>
      </c>
      <c r="R82" s="24">
        <f>IF($A82="","",Lanes!$F82)</f>
        <v/>
      </c>
      <c r="S82" s="12">
        <f>IF($A82="","",$R82+$Q82)</f>
        <v/>
      </c>
      <c r="T82" s="24">
        <f>IF($A82="","",IFERROR($S82/$E82,0))</f>
        <v/>
      </c>
    </row>
    <row r="83">
      <c r="A83" s="15">
        <f>IF(Lanes!$A83="","",Lanes!$A83)</f>
        <v/>
      </c>
      <c r="B83" s="15">
        <f>IF($A83="","",Lanes!$B83)</f>
        <v/>
      </c>
      <c r="C83" s="15">
        <f>IF($A83="","",Lanes!$H83)</f>
        <v/>
      </c>
      <c r="D83" s="23">
        <f>IF($A83="","",Lanes!$C83)</f>
        <v/>
      </c>
      <c r="E83" s="23">
        <f>IF($A83="","",Lanes!$E83)</f>
        <v/>
      </c>
      <c r="F83" s="22">
        <f>IF($A83="","",IFERROR($E83/DaysPerYear,0))</f>
        <v/>
      </c>
      <c r="G83" s="24">
        <f>IF($A83="","",Lanes!$I83)</f>
        <v/>
      </c>
      <c r="H83" s="23">
        <f>IF($A83="","",ROUND($D83*$F83,0))</f>
        <v/>
      </c>
      <c r="I83" s="12">
        <f>IF($A83="","",$D83*$F83*$G83)</f>
        <v/>
      </c>
      <c r="J83" s="22">
        <f>IF($A83="","",IFERROR(VLOOKUP($C83,Demand!$A$5:$E$104,2,FALSE),IFERROR(AVERAGE(Demand!$B$5:$B$104),$F83)))</f>
        <v/>
      </c>
      <c r="K83" s="22">
        <f>IF($A83="","",IFERROR(VLOOKUP($C83,Demand!$A$5:$E$104,3,FALSE),0))</f>
        <v/>
      </c>
      <c r="L83" s="22">
        <f>IF($A83="","",IFERROR(VLOOKUP($C83,Demand!$A$5:$E$104,5,FALSE),1.65))</f>
        <v/>
      </c>
      <c r="M83" s="23">
        <f>IF($A83="","",ROUNDUP($L83*$K83*(($D83+ReviewPeriod)^0.5),0))</f>
        <v/>
      </c>
      <c r="N83" s="24">
        <f>IF($A83="","",$M83*$G83)</f>
        <v/>
      </c>
      <c r="O83" s="7">
        <f>IF($A83="","",ROUNDUP($J83*($D83+ReviewPeriod)+$M83,0))</f>
        <v/>
      </c>
      <c r="P83" s="24">
        <f>IF($A83="","",$I83+$N83)</f>
        <v/>
      </c>
      <c r="Q83" s="24">
        <f>IF($A83="","",$P83*HoldingRate)</f>
        <v/>
      </c>
      <c r="R83" s="24">
        <f>IF($A83="","",Lanes!$F83)</f>
        <v/>
      </c>
      <c r="S83" s="12">
        <f>IF($A83="","",$R83+$Q83)</f>
        <v/>
      </c>
      <c r="T83" s="24">
        <f>IF($A83="","",IFERROR($S83/$E83,0))</f>
        <v/>
      </c>
    </row>
    <row r="84">
      <c r="A84" s="15">
        <f>IF(Lanes!$A84="","",Lanes!$A84)</f>
        <v/>
      </c>
      <c r="B84" s="15">
        <f>IF($A84="","",Lanes!$B84)</f>
        <v/>
      </c>
      <c r="C84" s="15">
        <f>IF($A84="","",Lanes!$H84)</f>
        <v/>
      </c>
      <c r="D84" s="23">
        <f>IF($A84="","",Lanes!$C84)</f>
        <v/>
      </c>
      <c r="E84" s="23">
        <f>IF($A84="","",Lanes!$E84)</f>
        <v/>
      </c>
      <c r="F84" s="22">
        <f>IF($A84="","",IFERROR($E84/DaysPerYear,0))</f>
        <v/>
      </c>
      <c r="G84" s="24">
        <f>IF($A84="","",Lanes!$I84)</f>
        <v/>
      </c>
      <c r="H84" s="23">
        <f>IF($A84="","",ROUND($D84*$F84,0))</f>
        <v/>
      </c>
      <c r="I84" s="12">
        <f>IF($A84="","",$D84*$F84*$G84)</f>
        <v/>
      </c>
      <c r="J84" s="22">
        <f>IF($A84="","",IFERROR(VLOOKUP($C84,Demand!$A$5:$E$104,2,FALSE),IFERROR(AVERAGE(Demand!$B$5:$B$104),$F84)))</f>
        <v/>
      </c>
      <c r="K84" s="22">
        <f>IF($A84="","",IFERROR(VLOOKUP($C84,Demand!$A$5:$E$104,3,FALSE),0))</f>
        <v/>
      </c>
      <c r="L84" s="22">
        <f>IF($A84="","",IFERROR(VLOOKUP($C84,Demand!$A$5:$E$104,5,FALSE),1.65))</f>
        <v/>
      </c>
      <c r="M84" s="23">
        <f>IF($A84="","",ROUNDUP($L84*$K84*(($D84+ReviewPeriod)^0.5),0))</f>
        <v/>
      </c>
      <c r="N84" s="24">
        <f>IF($A84="","",$M84*$G84)</f>
        <v/>
      </c>
      <c r="O84" s="7">
        <f>IF($A84="","",ROUNDUP($J84*($D84+ReviewPeriod)+$M84,0))</f>
        <v/>
      </c>
      <c r="P84" s="24">
        <f>IF($A84="","",$I84+$N84)</f>
        <v/>
      </c>
      <c r="Q84" s="24">
        <f>IF($A84="","",$P84*HoldingRate)</f>
        <v/>
      </c>
      <c r="R84" s="24">
        <f>IF($A84="","",Lanes!$F84)</f>
        <v/>
      </c>
      <c r="S84" s="12">
        <f>IF($A84="","",$R84+$Q84)</f>
        <v/>
      </c>
      <c r="T84" s="24">
        <f>IF($A84="","",IFERROR($S84/$E84,0))</f>
        <v/>
      </c>
    </row>
    <row r="85">
      <c r="A85" s="15">
        <f>IF(Lanes!$A85="","",Lanes!$A85)</f>
        <v/>
      </c>
      <c r="B85" s="15">
        <f>IF($A85="","",Lanes!$B85)</f>
        <v/>
      </c>
      <c r="C85" s="15">
        <f>IF($A85="","",Lanes!$H85)</f>
        <v/>
      </c>
      <c r="D85" s="23">
        <f>IF($A85="","",Lanes!$C85)</f>
        <v/>
      </c>
      <c r="E85" s="23">
        <f>IF($A85="","",Lanes!$E85)</f>
        <v/>
      </c>
      <c r="F85" s="22">
        <f>IF($A85="","",IFERROR($E85/DaysPerYear,0))</f>
        <v/>
      </c>
      <c r="G85" s="24">
        <f>IF($A85="","",Lanes!$I85)</f>
        <v/>
      </c>
      <c r="H85" s="23">
        <f>IF($A85="","",ROUND($D85*$F85,0))</f>
        <v/>
      </c>
      <c r="I85" s="12">
        <f>IF($A85="","",$D85*$F85*$G85)</f>
        <v/>
      </c>
      <c r="J85" s="22">
        <f>IF($A85="","",IFERROR(VLOOKUP($C85,Demand!$A$5:$E$104,2,FALSE),IFERROR(AVERAGE(Demand!$B$5:$B$104),$F85)))</f>
        <v/>
      </c>
      <c r="K85" s="22">
        <f>IF($A85="","",IFERROR(VLOOKUP($C85,Demand!$A$5:$E$104,3,FALSE),0))</f>
        <v/>
      </c>
      <c r="L85" s="22">
        <f>IF($A85="","",IFERROR(VLOOKUP($C85,Demand!$A$5:$E$104,5,FALSE),1.65))</f>
        <v/>
      </c>
      <c r="M85" s="23">
        <f>IF($A85="","",ROUNDUP($L85*$K85*(($D85+ReviewPeriod)^0.5),0))</f>
        <v/>
      </c>
      <c r="N85" s="24">
        <f>IF($A85="","",$M85*$G85)</f>
        <v/>
      </c>
      <c r="O85" s="7">
        <f>IF($A85="","",ROUNDUP($J85*($D85+ReviewPeriod)+$M85,0))</f>
        <v/>
      </c>
      <c r="P85" s="24">
        <f>IF($A85="","",$I85+$N85)</f>
        <v/>
      </c>
      <c r="Q85" s="24">
        <f>IF($A85="","",$P85*HoldingRate)</f>
        <v/>
      </c>
      <c r="R85" s="24">
        <f>IF($A85="","",Lanes!$F85)</f>
        <v/>
      </c>
      <c r="S85" s="12">
        <f>IF($A85="","",$R85+$Q85)</f>
        <v/>
      </c>
      <c r="T85" s="24">
        <f>IF($A85="","",IFERROR($S85/$E85,0))</f>
        <v/>
      </c>
    </row>
    <row r="86">
      <c r="A86" s="15">
        <f>IF(Lanes!$A86="","",Lanes!$A86)</f>
        <v/>
      </c>
      <c r="B86" s="15">
        <f>IF($A86="","",Lanes!$B86)</f>
        <v/>
      </c>
      <c r="C86" s="15">
        <f>IF($A86="","",Lanes!$H86)</f>
        <v/>
      </c>
      <c r="D86" s="23">
        <f>IF($A86="","",Lanes!$C86)</f>
        <v/>
      </c>
      <c r="E86" s="23">
        <f>IF($A86="","",Lanes!$E86)</f>
        <v/>
      </c>
      <c r="F86" s="22">
        <f>IF($A86="","",IFERROR($E86/DaysPerYear,0))</f>
        <v/>
      </c>
      <c r="G86" s="24">
        <f>IF($A86="","",Lanes!$I86)</f>
        <v/>
      </c>
      <c r="H86" s="23">
        <f>IF($A86="","",ROUND($D86*$F86,0))</f>
        <v/>
      </c>
      <c r="I86" s="12">
        <f>IF($A86="","",$D86*$F86*$G86)</f>
        <v/>
      </c>
      <c r="J86" s="22">
        <f>IF($A86="","",IFERROR(VLOOKUP($C86,Demand!$A$5:$E$104,2,FALSE),IFERROR(AVERAGE(Demand!$B$5:$B$104),$F86)))</f>
        <v/>
      </c>
      <c r="K86" s="22">
        <f>IF($A86="","",IFERROR(VLOOKUP($C86,Demand!$A$5:$E$104,3,FALSE),0))</f>
        <v/>
      </c>
      <c r="L86" s="22">
        <f>IF($A86="","",IFERROR(VLOOKUP($C86,Demand!$A$5:$E$104,5,FALSE),1.65))</f>
        <v/>
      </c>
      <c r="M86" s="23">
        <f>IF($A86="","",ROUNDUP($L86*$K86*(($D86+ReviewPeriod)^0.5),0))</f>
        <v/>
      </c>
      <c r="N86" s="24">
        <f>IF($A86="","",$M86*$G86)</f>
        <v/>
      </c>
      <c r="O86" s="7">
        <f>IF($A86="","",ROUNDUP($J86*($D86+ReviewPeriod)+$M86,0))</f>
        <v/>
      </c>
      <c r="P86" s="24">
        <f>IF($A86="","",$I86+$N86)</f>
        <v/>
      </c>
      <c r="Q86" s="24">
        <f>IF($A86="","",$P86*HoldingRate)</f>
        <v/>
      </c>
      <c r="R86" s="24">
        <f>IF($A86="","",Lanes!$F86)</f>
        <v/>
      </c>
      <c r="S86" s="12">
        <f>IF($A86="","",$R86+$Q86)</f>
        <v/>
      </c>
      <c r="T86" s="24">
        <f>IF($A86="","",IFERROR($S86/$E86,0))</f>
        <v/>
      </c>
    </row>
    <row r="87">
      <c r="A87" s="15">
        <f>IF(Lanes!$A87="","",Lanes!$A87)</f>
        <v/>
      </c>
      <c r="B87" s="15">
        <f>IF($A87="","",Lanes!$B87)</f>
        <v/>
      </c>
      <c r="C87" s="15">
        <f>IF($A87="","",Lanes!$H87)</f>
        <v/>
      </c>
      <c r="D87" s="23">
        <f>IF($A87="","",Lanes!$C87)</f>
        <v/>
      </c>
      <c r="E87" s="23">
        <f>IF($A87="","",Lanes!$E87)</f>
        <v/>
      </c>
      <c r="F87" s="22">
        <f>IF($A87="","",IFERROR($E87/DaysPerYear,0))</f>
        <v/>
      </c>
      <c r="G87" s="24">
        <f>IF($A87="","",Lanes!$I87)</f>
        <v/>
      </c>
      <c r="H87" s="23">
        <f>IF($A87="","",ROUND($D87*$F87,0))</f>
        <v/>
      </c>
      <c r="I87" s="12">
        <f>IF($A87="","",$D87*$F87*$G87)</f>
        <v/>
      </c>
      <c r="J87" s="22">
        <f>IF($A87="","",IFERROR(VLOOKUP($C87,Demand!$A$5:$E$104,2,FALSE),IFERROR(AVERAGE(Demand!$B$5:$B$104),$F87)))</f>
        <v/>
      </c>
      <c r="K87" s="22">
        <f>IF($A87="","",IFERROR(VLOOKUP($C87,Demand!$A$5:$E$104,3,FALSE),0))</f>
        <v/>
      </c>
      <c r="L87" s="22">
        <f>IF($A87="","",IFERROR(VLOOKUP($C87,Demand!$A$5:$E$104,5,FALSE),1.65))</f>
        <v/>
      </c>
      <c r="M87" s="23">
        <f>IF($A87="","",ROUNDUP($L87*$K87*(($D87+ReviewPeriod)^0.5),0))</f>
        <v/>
      </c>
      <c r="N87" s="24">
        <f>IF($A87="","",$M87*$G87)</f>
        <v/>
      </c>
      <c r="O87" s="7">
        <f>IF($A87="","",ROUNDUP($J87*($D87+ReviewPeriod)+$M87,0))</f>
        <v/>
      </c>
      <c r="P87" s="24">
        <f>IF($A87="","",$I87+$N87)</f>
        <v/>
      </c>
      <c r="Q87" s="24">
        <f>IF($A87="","",$P87*HoldingRate)</f>
        <v/>
      </c>
      <c r="R87" s="24">
        <f>IF($A87="","",Lanes!$F87)</f>
        <v/>
      </c>
      <c r="S87" s="12">
        <f>IF($A87="","",$R87+$Q87)</f>
        <v/>
      </c>
      <c r="T87" s="24">
        <f>IF($A87="","",IFERROR($S87/$E87,0))</f>
        <v/>
      </c>
    </row>
    <row r="88">
      <c r="A88" s="15">
        <f>IF(Lanes!$A88="","",Lanes!$A88)</f>
        <v/>
      </c>
      <c r="B88" s="15">
        <f>IF($A88="","",Lanes!$B88)</f>
        <v/>
      </c>
      <c r="C88" s="15">
        <f>IF($A88="","",Lanes!$H88)</f>
        <v/>
      </c>
      <c r="D88" s="23">
        <f>IF($A88="","",Lanes!$C88)</f>
        <v/>
      </c>
      <c r="E88" s="23">
        <f>IF($A88="","",Lanes!$E88)</f>
        <v/>
      </c>
      <c r="F88" s="22">
        <f>IF($A88="","",IFERROR($E88/DaysPerYear,0))</f>
        <v/>
      </c>
      <c r="G88" s="24">
        <f>IF($A88="","",Lanes!$I88)</f>
        <v/>
      </c>
      <c r="H88" s="23">
        <f>IF($A88="","",ROUND($D88*$F88,0))</f>
        <v/>
      </c>
      <c r="I88" s="12">
        <f>IF($A88="","",$D88*$F88*$G88)</f>
        <v/>
      </c>
      <c r="J88" s="22">
        <f>IF($A88="","",IFERROR(VLOOKUP($C88,Demand!$A$5:$E$104,2,FALSE),IFERROR(AVERAGE(Demand!$B$5:$B$104),$F88)))</f>
        <v/>
      </c>
      <c r="K88" s="22">
        <f>IF($A88="","",IFERROR(VLOOKUP($C88,Demand!$A$5:$E$104,3,FALSE),0))</f>
        <v/>
      </c>
      <c r="L88" s="22">
        <f>IF($A88="","",IFERROR(VLOOKUP($C88,Demand!$A$5:$E$104,5,FALSE),1.65))</f>
        <v/>
      </c>
      <c r="M88" s="23">
        <f>IF($A88="","",ROUNDUP($L88*$K88*(($D88+ReviewPeriod)^0.5),0))</f>
        <v/>
      </c>
      <c r="N88" s="24">
        <f>IF($A88="","",$M88*$G88)</f>
        <v/>
      </c>
      <c r="O88" s="7">
        <f>IF($A88="","",ROUNDUP($J88*($D88+ReviewPeriod)+$M88,0))</f>
        <v/>
      </c>
      <c r="P88" s="24">
        <f>IF($A88="","",$I88+$N88)</f>
        <v/>
      </c>
      <c r="Q88" s="24">
        <f>IF($A88="","",$P88*HoldingRate)</f>
        <v/>
      </c>
      <c r="R88" s="24">
        <f>IF($A88="","",Lanes!$F88)</f>
        <v/>
      </c>
      <c r="S88" s="12">
        <f>IF($A88="","",$R88+$Q88)</f>
        <v/>
      </c>
      <c r="T88" s="24">
        <f>IF($A88="","",IFERROR($S88/$E88,0))</f>
        <v/>
      </c>
    </row>
    <row r="89">
      <c r="A89" s="15">
        <f>IF(Lanes!$A89="","",Lanes!$A89)</f>
        <v/>
      </c>
      <c r="B89" s="15">
        <f>IF($A89="","",Lanes!$B89)</f>
        <v/>
      </c>
      <c r="C89" s="15">
        <f>IF($A89="","",Lanes!$H89)</f>
        <v/>
      </c>
      <c r="D89" s="23">
        <f>IF($A89="","",Lanes!$C89)</f>
        <v/>
      </c>
      <c r="E89" s="23">
        <f>IF($A89="","",Lanes!$E89)</f>
        <v/>
      </c>
      <c r="F89" s="22">
        <f>IF($A89="","",IFERROR($E89/DaysPerYear,0))</f>
        <v/>
      </c>
      <c r="G89" s="24">
        <f>IF($A89="","",Lanes!$I89)</f>
        <v/>
      </c>
      <c r="H89" s="23">
        <f>IF($A89="","",ROUND($D89*$F89,0))</f>
        <v/>
      </c>
      <c r="I89" s="12">
        <f>IF($A89="","",$D89*$F89*$G89)</f>
        <v/>
      </c>
      <c r="J89" s="22">
        <f>IF($A89="","",IFERROR(VLOOKUP($C89,Demand!$A$5:$E$104,2,FALSE),IFERROR(AVERAGE(Demand!$B$5:$B$104),$F89)))</f>
        <v/>
      </c>
      <c r="K89" s="22">
        <f>IF($A89="","",IFERROR(VLOOKUP($C89,Demand!$A$5:$E$104,3,FALSE),0))</f>
        <v/>
      </c>
      <c r="L89" s="22">
        <f>IF($A89="","",IFERROR(VLOOKUP($C89,Demand!$A$5:$E$104,5,FALSE),1.65))</f>
        <v/>
      </c>
      <c r="M89" s="23">
        <f>IF($A89="","",ROUNDUP($L89*$K89*(($D89+ReviewPeriod)^0.5),0))</f>
        <v/>
      </c>
      <c r="N89" s="24">
        <f>IF($A89="","",$M89*$G89)</f>
        <v/>
      </c>
      <c r="O89" s="7">
        <f>IF($A89="","",ROUNDUP($J89*($D89+ReviewPeriod)+$M89,0))</f>
        <v/>
      </c>
      <c r="P89" s="24">
        <f>IF($A89="","",$I89+$N89)</f>
        <v/>
      </c>
      <c r="Q89" s="24">
        <f>IF($A89="","",$P89*HoldingRate)</f>
        <v/>
      </c>
      <c r="R89" s="24">
        <f>IF($A89="","",Lanes!$F89)</f>
        <v/>
      </c>
      <c r="S89" s="12">
        <f>IF($A89="","",$R89+$Q89)</f>
        <v/>
      </c>
      <c r="T89" s="24">
        <f>IF($A89="","",IFERROR($S89/$E89,0))</f>
        <v/>
      </c>
    </row>
    <row r="90">
      <c r="A90" s="15">
        <f>IF(Lanes!$A90="","",Lanes!$A90)</f>
        <v/>
      </c>
      <c r="B90" s="15">
        <f>IF($A90="","",Lanes!$B90)</f>
        <v/>
      </c>
      <c r="C90" s="15">
        <f>IF($A90="","",Lanes!$H90)</f>
        <v/>
      </c>
      <c r="D90" s="23">
        <f>IF($A90="","",Lanes!$C90)</f>
        <v/>
      </c>
      <c r="E90" s="23">
        <f>IF($A90="","",Lanes!$E90)</f>
        <v/>
      </c>
      <c r="F90" s="22">
        <f>IF($A90="","",IFERROR($E90/DaysPerYear,0))</f>
        <v/>
      </c>
      <c r="G90" s="24">
        <f>IF($A90="","",Lanes!$I90)</f>
        <v/>
      </c>
      <c r="H90" s="23">
        <f>IF($A90="","",ROUND($D90*$F90,0))</f>
        <v/>
      </c>
      <c r="I90" s="12">
        <f>IF($A90="","",$D90*$F90*$G90)</f>
        <v/>
      </c>
      <c r="J90" s="22">
        <f>IF($A90="","",IFERROR(VLOOKUP($C90,Demand!$A$5:$E$104,2,FALSE),IFERROR(AVERAGE(Demand!$B$5:$B$104),$F90)))</f>
        <v/>
      </c>
      <c r="K90" s="22">
        <f>IF($A90="","",IFERROR(VLOOKUP($C90,Demand!$A$5:$E$104,3,FALSE),0))</f>
        <v/>
      </c>
      <c r="L90" s="22">
        <f>IF($A90="","",IFERROR(VLOOKUP($C90,Demand!$A$5:$E$104,5,FALSE),1.65))</f>
        <v/>
      </c>
      <c r="M90" s="23">
        <f>IF($A90="","",ROUNDUP($L90*$K90*(($D90+ReviewPeriod)^0.5),0))</f>
        <v/>
      </c>
      <c r="N90" s="24">
        <f>IF($A90="","",$M90*$G90)</f>
        <v/>
      </c>
      <c r="O90" s="7">
        <f>IF($A90="","",ROUNDUP($J90*($D90+ReviewPeriod)+$M90,0))</f>
        <v/>
      </c>
      <c r="P90" s="24">
        <f>IF($A90="","",$I90+$N90)</f>
        <v/>
      </c>
      <c r="Q90" s="24">
        <f>IF($A90="","",$P90*HoldingRate)</f>
        <v/>
      </c>
      <c r="R90" s="24">
        <f>IF($A90="","",Lanes!$F90)</f>
        <v/>
      </c>
      <c r="S90" s="12">
        <f>IF($A90="","",$R90+$Q90)</f>
        <v/>
      </c>
      <c r="T90" s="24">
        <f>IF($A90="","",IFERROR($S90/$E90,0))</f>
        <v/>
      </c>
    </row>
    <row r="91">
      <c r="A91" s="15">
        <f>IF(Lanes!$A91="","",Lanes!$A91)</f>
        <v/>
      </c>
      <c r="B91" s="15">
        <f>IF($A91="","",Lanes!$B91)</f>
        <v/>
      </c>
      <c r="C91" s="15">
        <f>IF($A91="","",Lanes!$H91)</f>
        <v/>
      </c>
      <c r="D91" s="23">
        <f>IF($A91="","",Lanes!$C91)</f>
        <v/>
      </c>
      <c r="E91" s="23">
        <f>IF($A91="","",Lanes!$E91)</f>
        <v/>
      </c>
      <c r="F91" s="22">
        <f>IF($A91="","",IFERROR($E91/DaysPerYear,0))</f>
        <v/>
      </c>
      <c r="G91" s="24">
        <f>IF($A91="","",Lanes!$I91)</f>
        <v/>
      </c>
      <c r="H91" s="23">
        <f>IF($A91="","",ROUND($D91*$F91,0))</f>
        <v/>
      </c>
      <c r="I91" s="12">
        <f>IF($A91="","",$D91*$F91*$G91)</f>
        <v/>
      </c>
      <c r="J91" s="22">
        <f>IF($A91="","",IFERROR(VLOOKUP($C91,Demand!$A$5:$E$104,2,FALSE),IFERROR(AVERAGE(Demand!$B$5:$B$104),$F91)))</f>
        <v/>
      </c>
      <c r="K91" s="22">
        <f>IF($A91="","",IFERROR(VLOOKUP($C91,Demand!$A$5:$E$104,3,FALSE),0))</f>
        <v/>
      </c>
      <c r="L91" s="22">
        <f>IF($A91="","",IFERROR(VLOOKUP($C91,Demand!$A$5:$E$104,5,FALSE),1.65))</f>
        <v/>
      </c>
      <c r="M91" s="23">
        <f>IF($A91="","",ROUNDUP($L91*$K91*(($D91+ReviewPeriod)^0.5),0))</f>
        <v/>
      </c>
      <c r="N91" s="24">
        <f>IF($A91="","",$M91*$G91)</f>
        <v/>
      </c>
      <c r="O91" s="7">
        <f>IF($A91="","",ROUNDUP($J91*($D91+ReviewPeriod)+$M91,0))</f>
        <v/>
      </c>
      <c r="P91" s="24">
        <f>IF($A91="","",$I91+$N91)</f>
        <v/>
      </c>
      <c r="Q91" s="24">
        <f>IF($A91="","",$P91*HoldingRate)</f>
        <v/>
      </c>
      <c r="R91" s="24">
        <f>IF($A91="","",Lanes!$F91)</f>
        <v/>
      </c>
      <c r="S91" s="12">
        <f>IF($A91="","",$R91+$Q91)</f>
        <v/>
      </c>
      <c r="T91" s="24">
        <f>IF($A91="","",IFERROR($S91/$E91,0))</f>
        <v/>
      </c>
    </row>
    <row r="92">
      <c r="A92" s="15">
        <f>IF(Lanes!$A92="","",Lanes!$A92)</f>
        <v/>
      </c>
      <c r="B92" s="15">
        <f>IF($A92="","",Lanes!$B92)</f>
        <v/>
      </c>
      <c r="C92" s="15">
        <f>IF($A92="","",Lanes!$H92)</f>
        <v/>
      </c>
      <c r="D92" s="23">
        <f>IF($A92="","",Lanes!$C92)</f>
        <v/>
      </c>
      <c r="E92" s="23">
        <f>IF($A92="","",Lanes!$E92)</f>
        <v/>
      </c>
      <c r="F92" s="22">
        <f>IF($A92="","",IFERROR($E92/DaysPerYear,0))</f>
        <v/>
      </c>
      <c r="G92" s="24">
        <f>IF($A92="","",Lanes!$I92)</f>
        <v/>
      </c>
      <c r="H92" s="23">
        <f>IF($A92="","",ROUND($D92*$F92,0))</f>
        <v/>
      </c>
      <c r="I92" s="12">
        <f>IF($A92="","",$D92*$F92*$G92)</f>
        <v/>
      </c>
      <c r="J92" s="22">
        <f>IF($A92="","",IFERROR(VLOOKUP($C92,Demand!$A$5:$E$104,2,FALSE),IFERROR(AVERAGE(Demand!$B$5:$B$104),$F92)))</f>
        <v/>
      </c>
      <c r="K92" s="22">
        <f>IF($A92="","",IFERROR(VLOOKUP($C92,Demand!$A$5:$E$104,3,FALSE),0))</f>
        <v/>
      </c>
      <c r="L92" s="22">
        <f>IF($A92="","",IFERROR(VLOOKUP($C92,Demand!$A$5:$E$104,5,FALSE),1.65))</f>
        <v/>
      </c>
      <c r="M92" s="23">
        <f>IF($A92="","",ROUNDUP($L92*$K92*(($D92+ReviewPeriod)^0.5),0))</f>
        <v/>
      </c>
      <c r="N92" s="24">
        <f>IF($A92="","",$M92*$G92)</f>
        <v/>
      </c>
      <c r="O92" s="7">
        <f>IF($A92="","",ROUNDUP($J92*($D92+ReviewPeriod)+$M92,0))</f>
        <v/>
      </c>
      <c r="P92" s="24">
        <f>IF($A92="","",$I92+$N92)</f>
        <v/>
      </c>
      <c r="Q92" s="24">
        <f>IF($A92="","",$P92*HoldingRate)</f>
        <v/>
      </c>
      <c r="R92" s="24">
        <f>IF($A92="","",Lanes!$F92)</f>
        <v/>
      </c>
      <c r="S92" s="12">
        <f>IF($A92="","",$R92+$Q92)</f>
        <v/>
      </c>
      <c r="T92" s="24">
        <f>IF($A92="","",IFERROR($S92/$E92,0))</f>
        <v/>
      </c>
    </row>
    <row r="93">
      <c r="A93" s="15">
        <f>IF(Lanes!$A93="","",Lanes!$A93)</f>
        <v/>
      </c>
      <c r="B93" s="15">
        <f>IF($A93="","",Lanes!$B93)</f>
        <v/>
      </c>
      <c r="C93" s="15">
        <f>IF($A93="","",Lanes!$H93)</f>
        <v/>
      </c>
      <c r="D93" s="23">
        <f>IF($A93="","",Lanes!$C93)</f>
        <v/>
      </c>
      <c r="E93" s="23">
        <f>IF($A93="","",Lanes!$E93)</f>
        <v/>
      </c>
      <c r="F93" s="22">
        <f>IF($A93="","",IFERROR($E93/DaysPerYear,0))</f>
        <v/>
      </c>
      <c r="G93" s="24">
        <f>IF($A93="","",Lanes!$I93)</f>
        <v/>
      </c>
      <c r="H93" s="23">
        <f>IF($A93="","",ROUND($D93*$F93,0))</f>
        <v/>
      </c>
      <c r="I93" s="12">
        <f>IF($A93="","",$D93*$F93*$G93)</f>
        <v/>
      </c>
      <c r="J93" s="22">
        <f>IF($A93="","",IFERROR(VLOOKUP($C93,Demand!$A$5:$E$104,2,FALSE),IFERROR(AVERAGE(Demand!$B$5:$B$104),$F93)))</f>
        <v/>
      </c>
      <c r="K93" s="22">
        <f>IF($A93="","",IFERROR(VLOOKUP($C93,Demand!$A$5:$E$104,3,FALSE),0))</f>
        <v/>
      </c>
      <c r="L93" s="22">
        <f>IF($A93="","",IFERROR(VLOOKUP($C93,Demand!$A$5:$E$104,5,FALSE),1.65))</f>
        <v/>
      </c>
      <c r="M93" s="23">
        <f>IF($A93="","",ROUNDUP($L93*$K93*(($D93+ReviewPeriod)^0.5),0))</f>
        <v/>
      </c>
      <c r="N93" s="24">
        <f>IF($A93="","",$M93*$G93)</f>
        <v/>
      </c>
      <c r="O93" s="7">
        <f>IF($A93="","",ROUNDUP($J93*($D93+ReviewPeriod)+$M93,0))</f>
        <v/>
      </c>
      <c r="P93" s="24">
        <f>IF($A93="","",$I93+$N93)</f>
        <v/>
      </c>
      <c r="Q93" s="24">
        <f>IF($A93="","",$P93*HoldingRate)</f>
        <v/>
      </c>
      <c r="R93" s="24">
        <f>IF($A93="","",Lanes!$F93)</f>
        <v/>
      </c>
      <c r="S93" s="12">
        <f>IF($A93="","",$R93+$Q93)</f>
        <v/>
      </c>
      <c r="T93" s="24">
        <f>IF($A93="","",IFERROR($S93/$E93,0))</f>
        <v/>
      </c>
    </row>
    <row r="94">
      <c r="A94" s="15">
        <f>IF(Lanes!$A94="","",Lanes!$A94)</f>
        <v/>
      </c>
      <c r="B94" s="15">
        <f>IF($A94="","",Lanes!$B94)</f>
        <v/>
      </c>
      <c r="C94" s="15">
        <f>IF($A94="","",Lanes!$H94)</f>
        <v/>
      </c>
      <c r="D94" s="23">
        <f>IF($A94="","",Lanes!$C94)</f>
        <v/>
      </c>
      <c r="E94" s="23">
        <f>IF($A94="","",Lanes!$E94)</f>
        <v/>
      </c>
      <c r="F94" s="22">
        <f>IF($A94="","",IFERROR($E94/DaysPerYear,0))</f>
        <v/>
      </c>
      <c r="G94" s="24">
        <f>IF($A94="","",Lanes!$I94)</f>
        <v/>
      </c>
      <c r="H94" s="23">
        <f>IF($A94="","",ROUND($D94*$F94,0))</f>
        <v/>
      </c>
      <c r="I94" s="12">
        <f>IF($A94="","",$D94*$F94*$G94)</f>
        <v/>
      </c>
      <c r="J94" s="22">
        <f>IF($A94="","",IFERROR(VLOOKUP($C94,Demand!$A$5:$E$104,2,FALSE),IFERROR(AVERAGE(Demand!$B$5:$B$104),$F94)))</f>
        <v/>
      </c>
      <c r="K94" s="22">
        <f>IF($A94="","",IFERROR(VLOOKUP($C94,Demand!$A$5:$E$104,3,FALSE),0))</f>
        <v/>
      </c>
      <c r="L94" s="22">
        <f>IF($A94="","",IFERROR(VLOOKUP($C94,Demand!$A$5:$E$104,5,FALSE),1.65))</f>
        <v/>
      </c>
      <c r="M94" s="23">
        <f>IF($A94="","",ROUNDUP($L94*$K94*(($D94+ReviewPeriod)^0.5),0))</f>
        <v/>
      </c>
      <c r="N94" s="24">
        <f>IF($A94="","",$M94*$G94)</f>
        <v/>
      </c>
      <c r="O94" s="7">
        <f>IF($A94="","",ROUNDUP($J94*($D94+ReviewPeriod)+$M94,0))</f>
        <v/>
      </c>
      <c r="P94" s="24">
        <f>IF($A94="","",$I94+$N94)</f>
        <v/>
      </c>
      <c r="Q94" s="24">
        <f>IF($A94="","",$P94*HoldingRate)</f>
        <v/>
      </c>
      <c r="R94" s="24">
        <f>IF($A94="","",Lanes!$F94)</f>
        <v/>
      </c>
      <c r="S94" s="12">
        <f>IF($A94="","",$R94+$Q94)</f>
        <v/>
      </c>
      <c r="T94" s="24">
        <f>IF($A94="","",IFERROR($S94/$E94,0))</f>
        <v/>
      </c>
    </row>
    <row r="95">
      <c r="A95" s="15">
        <f>IF(Lanes!$A95="","",Lanes!$A95)</f>
        <v/>
      </c>
      <c r="B95" s="15">
        <f>IF($A95="","",Lanes!$B95)</f>
        <v/>
      </c>
      <c r="C95" s="15">
        <f>IF($A95="","",Lanes!$H95)</f>
        <v/>
      </c>
      <c r="D95" s="23">
        <f>IF($A95="","",Lanes!$C95)</f>
        <v/>
      </c>
      <c r="E95" s="23">
        <f>IF($A95="","",Lanes!$E95)</f>
        <v/>
      </c>
      <c r="F95" s="22">
        <f>IF($A95="","",IFERROR($E95/DaysPerYear,0))</f>
        <v/>
      </c>
      <c r="G95" s="24">
        <f>IF($A95="","",Lanes!$I95)</f>
        <v/>
      </c>
      <c r="H95" s="23">
        <f>IF($A95="","",ROUND($D95*$F95,0))</f>
        <v/>
      </c>
      <c r="I95" s="12">
        <f>IF($A95="","",$D95*$F95*$G95)</f>
        <v/>
      </c>
      <c r="J95" s="22">
        <f>IF($A95="","",IFERROR(VLOOKUP($C95,Demand!$A$5:$E$104,2,FALSE),IFERROR(AVERAGE(Demand!$B$5:$B$104),$F95)))</f>
        <v/>
      </c>
      <c r="K95" s="22">
        <f>IF($A95="","",IFERROR(VLOOKUP($C95,Demand!$A$5:$E$104,3,FALSE),0))</f>
        <v/>
      </c>
      <c r="L95" s="22">
        <f>IF($A95="","",IFERROR(VLOOKUP($C95,Demand!$A$5:$E$104,5,FALSE),1.65))</f>
        <v/>
      </c>
      <c r="M95" s="23">
        <f>IF($A95="","",ROUNDUP($L95*$K95*(($D95+ReviewPeriod)^0.5),0))</f>
        <v/>
      </c>
      <c r="N95" s="24">
        <f>IF($A95="","",$M95*$G95)</f>
        <v/>
      </c>
      <c r="O95" s="7">
        <f>IF($A95="","",ROUNDUP($J95*($D95+ReviewPeriod)+$M95,0))</f>
        <v/>
      </c>
      <c r="P95" s="24">
        <f>IF($A95="","",$I95+$N95)</f>
        <v/>
      </c>
      <c r="Q95" s="24">
        <f>IF($A95="","",$P95*HoldingRate)</f>
        <v/>
      </c>
      <c r="R95" s="24">
        <f>IF($A95="","",Lanes!$F95)</f>
        <v/>
      </c>
      <c r="S95" s="12">
        <f>IF($A95="","",$R95+$Q95)</f>
        <v/>
      </c>
      <c r="T95" s="24">
        <f>IF($A95="","",IFERROR($S95/$E95,0))</f>
        <v/>
      </c>
    </row>
    <row r="96">
      <c r="A96" s="15">
        <f>IF(Lanes!$A96="","",Lanes!$A96)</f>
        <v/>
      </c>
      <c r="B96" s="15">
        <f>IF($A96="","",Lanes!$B96)</f>
        <v/>
      </c>
      <c r="C96" s="15">
        <f>IF($A96="","",Lanes!$H96)</f>
        <v/>
      </c>
      <c r="D96" s="23">
        <f>IF($A96="","",Lanes!$C96)</f>
        <v/>
      </c>
      <c r="E96" s="23">
        <f>IF($A96="","",Lanes!$E96)</f>
        <v/>
      </c>
      <c r="F96" s="22">
        <f>IF($A96="","",IFERROR($E96/DaysPerYear,0))</f>
        <v/>
      </c>
      <c r="G96" s="24">
        <f>IF($A96="","",Lanes!$I96)</f>
        <v/>
      </c>
      <c r="H96" s="23">
        <f>IF($A96="","",ROUND($D96*$F96,0))</f>
        <v/>
      </c>
      <c r="I96" s="12">
        <f>IF($A96="","",$D96*$F96*$G96)</f>
        <v/>
      </c>
      <c r="J96" s="22">
        <f>IF($A96="","",IFERROR(VLOOKUP($C96,Demand!$A$5:$E$104,2,FALSE),IFERROR(AVERAGE(Demand!$B$5:$B$104),$F96)))</f>
        <v/>
      </c>
      <c r="K96" s="22">
        <f>IF($A96="","",IFERROR(VLOOKUP($C96,Demand!$A$5:$E$104,3,FALSE),0))</f>
        <v/>
      </c>
      <c r="L96" s="22">
        <f>IF($A96="","",IFERROR(VLOOKUP($C96,Demand!$A$5:$E$104,5,FALSE),1.65))</f>
        <v/>
      </c>
      <c r="M96" s="23">
        <f>IF($A96="","",ROUNDUP($L96*$K96*(($D96+ReviewPeriod)^0.5),0))</f>
        <v/>
      </c>
      <c r="N96" s="24">
        <f>IF($A96="","",$M96*$G96)</f>
        <v/>
      </c>
      <c r="O96" s="7">
        <f>IF($A96="","",ROUNDUP($J96*($D96+ReviewPeriod)+$M96,0))</f>
        <v/>
      </c>
      <c r="P96" s="24">
        <f>IF($A96="","",$I96+$N96)</f>
        <v/>
      </c>
      <c r="Q96" s="24">
        <f>IF($A96="","",$P96*HoldingRate)</f>
        <v/>
      </c>
      <c r="R96" s="24">
        <f>IF($A96="","",Lanes!$F96)</f>
        <v/>
      </c>
      <c r="S96" s="12">
        <f>IF($A96="","",$R96+$Q96)</f>
        <v/>
      </c>
      <c r="T96" s="24">
        <f>IF($A96="","",IFERROR($S96/$E96,0))</f>
        <v/>
      </c>
    </row>
    <row r="97">
      <c r="A97" s="15">
        <f>IF(Lanes!$A97="","",Lanes!$A97)</f>
        <v/>
      </c>
      <c r="B97" s="15">
        <f>IF($A97="","",Lanes!$B97)</f>
        <v/>
      </c>
      <c r="C97" s="15">
        <f>IF($A97="","",Lanes!$H97)</f>
        <v/>
      </c>
      <c r="D97" s="23">
        <f>IF($A97="","",Lanes!$C97)</f>
        <v/>
      </c>
      <c r="E97" s="23">
        <f>IF($A97="","",Lanes!$E97)</f>
        <v/>
      </c>
      <c r="F97" s="22">
        <f>IF($A97="","",IFERROR($E97/DaysPerYear,0))</f>
        <v/>
      </c>
      <c r="G97" s="24">
        <f>IF($A97="","",Lanes!$I97)</f>
        <v/>
      </c>
      <c r="H97" s="23">
        <f>IF($A97="","",ROUND($D97*$F97,0))</f>
        <v/>
      </c>
      <c r="I97" s="12">
        <f>IF($A97="","",$D97*$F97*$G97)</f>
        <v/>
      </c>
      <c r="J97" s="22">
        <f>IF($A97="","",IFERROR(VLOOKUP($C97,Demand!$A$5:$E$104,2,FALSE),IFERROR(AVERAGE(Demand!$B$5:$B$104),$F97)))</f>
        <v/>
      </c>
      <c r="K97" s="22">
        <f>IF($A97="","",IFERROR(VLOOKUP($C97,Demand!$A$5:$E$104,3,FALSE),0))</f>
        <v/>
      </c>
      <c r="L97" s="22">
        <f>IF($A97="","",IFERROR(VLOOKUP($C97,Demand!$A$5:$E$104,5,FALSE),1.65))</f>
        <v/>
      </c>
      <c r="M97" s="23">
        <f>IF($A97="","",ROUNDUP($L97*$K97*(($D97+ReviewPeriod)^0.5),0))</f>
        <v/>
      </c>
      <c r="N97" s="24">
        <f>IF($A97="","",$M97*$G97)</f>
        <v/>
      </c>
      <c r="O97" s="7">
        <f>IF($A97="","",ROUNDUP($J97*($D97+ReviewPeriod)+$M97,0))</f>
        <v/>
      </c>
      <c r="P97" s="24">
        <f>IF($A97="","",$I97+$N97)</f>
        <v/>
      </c>
      <c r="Q97" s="24">
        <f>IF($A97="","",$P97*HoldingRate)</f>
        <v/>
      </c>
      <c r="R97" s="24">
        <f>IF($A97="","",Lanes!$F97)</f>
        <v/>
      </c>
      <c r="S97" s="12">
        <f>IF($A97="","",$R97+$Q97)</f>
        <v/>
      </c>
      <c r="T97" s="24">
        <f>IF($A97="","",IFERROR($S97/$E97,0))</f>
        <v/>
      </c>
    </row>
    <row r="98">
      <c r="A98" s="15">
        <f>IF(Lanes!$A98="","",Lanes!$A98)</f>
        <v/>
      </c>
      <c r="B98" s="15">
        <f>IF($A98="","",Lanes!$B98)</f>
        <v/>
      </c>
      <c r="C98" s="15">
        <f>IF($A98="","",Lanes!$H98)</f>
        <v/>
      </c>
      <c r="D98" s="23">
        <f>IF($A98="","",Lanes!$C98)</f>
        <v/>
      </c>
      <c r="E98" s="23">
        <f>IF($A98="","",Lanes!$E98)</f>
        <v/>
      </c>
      <c r="F98" s="22">
        <f>IF($A98="","",IFERROR($E98/DaysPerYear,0))</f>
        <v/>
      </c>
      <c r="G98" s="24">
        <f>IF($A98="","",Lanes!$I98)</f>
        <v/>
      </c>
      <c r="H98" s="23">
        <f>IF($A98="","",ROUND($D98*$F98,0))</f>
        <v/>
      </c>
      <c r="I98" s="12">
        <f>IF($A98="","",$D98*$F98*$G98)</f>
        <v/>
      </c>
      <c r="J98" s="22">
        <f>IF($A98="","",IFERROR(VLOOKUP($C98,Demand!$A$5:$E$104,2,FALSE),IFERROR(AVERAGE(Demand!$B$5:$B$104),$F98)))</f>
        <v/>
      </c>
      <c r="K98" s="22">
        <f>IF($A98="","",IFERROR(VLOOKUP($C98,Demand!$A$5:$E$104,3,FALSE),0))</f>
        <v/>
      </c>
      <c r="L98" s="22">
        <f>IF($A98="","",IFERROR(VLOOKUP($C98,Demand!$A$5:$E$104,5,FALSE),1.65))</f>
        <v/>
      </c>
      <c r="M98" s="23">
        <f>IF($A98="","",ROUNDUP($L98*$K98*(($D98+ReviewPeriod)^0.5),0))</f>
        <v/>
      </c>
      <c r="N98" s="24">
        <f>IF($A98="","",$M98*$G98)</f>
        <v/>
      </c>
      <c r="O98" s="7">
        <f>IF($A98="","",ROUNDUP($J98*($D98+ReviewPeriod)+$M98,0))</f>
        <v/>
      </c>
      <c r="P98" s="24">
        <f>IF($A98="","",$I98+$N98)</f>
        <v/>
      </c>
      <c r="Q98" s="24">
        <f>IF($A98="","",$P98*HoldingRate)</f>
        <v/>
      </c>
      <c r="R98" s="24">
        <f>IF($A98="","",Lanes!$F98)</f>
        <v/>
      </c>
      <c r="S98" s="12">
        <f>IF($A98="","",$R98+$Q98)</f>
        <v/>
      </c>
      <c r="T98" s="24">
        <f>IF($A98="","",IFERROR($S98/$E98,0))</f>
        <v/>
      </c>
    </row>
    <row r="99">
      <c r="A99" s="15">
        <f>IF(Lanes!$A99="","",Lanes!$A99)</f>
        <v/>
      </c>
      <c r="B99" s="15">
        <f>IF($A99="","",Lanes!$B99)</f>
        <v/>
      </c>
      <c r="C99" s="15">
        <f>IF($A99="","",Lanes!$H99)</f>
        <v/>
      </c>
      <c r="D99" s="23">
        <f>IF($A99="","",Lanes!$C99)</f>
        <v/>
      </c>
      <c r="E99" s="23">
        <f>IF($A99="","",Lanes!$E99)</f>
        <v/>
      </c>
      <c r="F99" s="22">
        <f>IF($A99="","",IFERROR($E99/DaysPerYear,0))</f>
        <v/>
      </c>
      <c r="G99" s="24">
        <f>IF($A99="","",Lanes!$I99)</f>
        <v/>
      </c>
      <c r="H99" s="23">
        <f>IF($A99="","",ROUND($D99*$F99,0))</f>
        <v/>
      </c>
      <c r="I99" s="12">
        <f>IF($A99="","",$D99*$F99*$G99)</f>
        <v/>
      </c>
      <c r="J99" s="22">
        <f>IF($A99="","",IFERROR(VLOOKUP($C99,Demand!$A$5:$E$104,2,FALSE),IFERROR(AVERAGE(Demand!$B$5:$B$104),$F99)))</f>
        <v/>
      </c>
      <c r="K99" s="22">
        <f>IF($A99="","",IFERROR(VLOOKUP($C99,Demand!$A$5:$E$104,3,FALSE),0))</f>
        <v/>
      </c>
      <c r="L99" s="22">
        <f>IF($A99="","",IFERROR(VLOOKUP($C99,Demand!$A$5:$E$104,5,FALSE),1.65))</f>
        <v/>
      </c>
      <c r="M99" s="23">
        <f>IF($A99="","",ROUNDUP($L99*$K99*(($D99+ReviewPeriod)^0.5),0))</f>
        <v/>
      </c>
      <c r="N99" s="24">
        <f>IF($A99="","",$M99*$G99)</f>
        <v/>
      </c>
      <c r="O99" s="7">
        <f>IF($A99="","",ROUNDUP($J99*($D99+ReviewPeriod)+$M99,0))</f>
        <v/>
      </c>
      <c r="P99" s="24">
        <f>IF($A99="","",$I99+$N99)</f>
        <v/>
      </c>
      <c r="Q99" s="24">
        <f>IF($A99="","",$P99*HoldingRate)</f>
        <v/>
      </c>
      <c r="R99" s="24">
        <f>IF($A99="","",Lanes!$F99)</f>
        <v/>
      </c>
      <c r="S99" s="12">
        <f>IF($A99="","",$R99+$Q99)</f>
        <v/>
      </c>
      <c r="T99" s="24">
        <f>IF($A99="","",IFERROR($S99/$E99,0))</f>
        <v/>
      </c>
    </row>
    <row r="100">
      <c r="A100" s="15">
        <f>IF(Lanes!$A100="","",Lanes!$A100)</f>
        <v/>
      </c>
      <c r="B100" s="15">
        <f>IF($A100="","",Lanes!$B100)</f>
        <v/>
      </c>
      <c r="C100" s="15">
        <f>IF($A100="","",Lanes!$H100)</f>
        <v/>
      </c>
      <c r="D100" s="23">
        <f>IF($A100="","",Lanes!$C100)</f>
        <v/>
      </c>
      <c r="E100" s="23">
        <f>IF($A100="","",Lanes!$E100)</f>
        <v/>
      </c>
      <c r="F100" s="22">
        <f>IF($A100="","",IFERROR($E100/DaysPerYear,0))</f>
        <v/>
      </c>
      <c r="G100" s="24">
        <f>IF($A100="","",Lanes!$I100)</f>
        <v/>
      </c>
      <c r="H100" s="23">
        <f>IF($A100="","",ROUND($D100*$F100,0))</f>
        <v/>
      </c>
      <c r="I100" s="12">
        <f>IF($A100="","",$D100*$F100*$G100)</f>
        <v/>
      </c>
      <c r="J100" s="22">
        <f>IF($A100="","",IFERROR(VLOOKUP($C100,Demand!$A$5:$E$104,2,FALSE),IFERROR(AVERAGE(Demand!$B$5:$B$104),$F100)))</f>
        <v/>
      </c>
      <c r="K100" s="22">
        <f>IF($A100="","",IFERROR(VLOOKUP($C100,Demand!$A$5:$E$104,3,FALSE),0))</f>
        <v/>
      </c>
      <c r="L100" s="22">
        <f>IF($A100="","",IFERROR(VLOOKUP($C100,Demand!$A$5:$E$104,5,FALSE),1.65))</f>
        <v/>
      </c>
      <c r="M100" s="23">
        <f>IF($A100="","",ROUNDUP($L100*$K100*(($D100+ReviewPeriod)^0.5),0))</f>
        <v/>
      </c>
      <c r="N100" s="24">
        <f>IF($A100="","",$M100*$G100)</f>
        <v/>
      </c>
      <c r="O100" s="7">
        <f>IF($A100="","",ROUNDUP($J100*($D100+ReviewPeriod)+$M100,0))</f>
        <v/>
      </c>
      <c r="P100" s="24">
        <f>IF($A100="","",$I100+$N100)</f>
        <v/>
      </c>
      <c r="Q100" s="24">
        <f>IF($A100="","",$P100*HoldingRate)</f>
        <v/>
      </c>
      <c r="R100" s="24">
        <f>IF($A100="","",Lanes!$F100)</f>
        <v/>
      </c>
      <c r="S100" s="12">
        <f>IF($A100="","",$R100+$Q100)</f>
        <v/>
      </c>
      <c r="T100" s="24">
        <f>IF($A100="","",IFERROR($S100/$E100,0))</f>
        <v/>
      </c>
    </row>
    <row r="101">
      <c r="A101" s="15">
        <f>IF(Lanes!$A101="","",Lanes!$A101)</f>
        <v/>
      </c>
      <c r="B101" s="15">
        <f>IF($A101="","",Lanes!$B101)</f>
        <v/>
      </c>
      <c r="C101" s="15">
        <f>IF($A101="","",Lanes!$H101)</f>
        <v/>
      </c>
      <c r="D101" s="23">
        <f>IF($A101="","",Lanes!$C101)</f>
        <v/>
      </c>
      <c r="E101" s="23">
        <f>IF($A101="","",Lanes!$E101)</f>
        <v/>
      </c>
      <c r="F101" s="22">
        <f>IF($A101="","",IFERROR($E101/DaysPerYear,0))</f>
        <v/>
      </c>
      <c r="G101" s="24">
        <f>IF($A101="","",Lanes!$I101)</f>
        <v/>
      </c>
      <c r="H101" s="23">
        <f>IF($A101="","",ROUND($D101*$F101,0))</f>
        <v/>
      </c>
      <c r="I101" s="12">
        <f>IF($A101="","",$D101*$F101*$G101)</f>
        <v/>
      </c>
      <c r="J101" s="22">
        <f>IF($A101="","",IFERROR(VLOOKUP($C101,Demand!$A$5:$E$104,2,FALSE),IFERROR(AVERAGE(Demand!$B$5:$B$104),$F101)))</f>
        <v/>
      </c>
      <c r="K101" s="22">
        <f>IF($A101="","",IFERROR(VLOOKUP($C101,Demand!$A$5:$E$104,3,FALSE),0))</f>
        <v/>
      </c>
      <c r="L101" s="22">
        <f>IF($A101="","",IFERROR(VLOOKUP($C101,Demand!$A$5:$E$104,5,FALSE),1.65))</f>
        <v/>
      </c>
      <c r="M101" s="23">
        <f>IF($A101="","",ROUNDUP($L101*$K101*(($D101+ReviewPeriod)^0.5),0))</f>
        <v/>
      </c>
      <c r="N101" s="24">
        <f>IF($A101="","",$M101*$G101)</f>
        <v/>
      </c>
      <c r="O101" s="7">
        <f>IF($A101="","",ROUNDUP($J101*($D101+ReviewPeriod)+$M101,0))</f>
        <v/>
      </c>
      <c r="P101" s="24">
        <f>IF($A101="","",$I101+$N101)</f>
        <v/>
      </c>
      <c r="Q101" s="24">
        <f>IF($A101="","",$P101*HoldingRate)</f>
        <v/>
      </c>
      <c r="R101" s="24">
        <f>IF($A101="","",Lanes!$F101)</f>
        <v/>
      </c>
      <c r="S101" s="12">
        <f>IF($A101="","",$R101+$Q101)</f>
        <v/>
      </c>
      <c r="T101" s="24">
        <f>IF($A101="","",IFERROR($S101/$E101,0))</f>
        <v/>
      </c>
    </row>
    <row r="102">
      <c r="A102" s="15">
        <f>IF(Lanes!$A102="","",Lanes!$A102)</f>
        <v/>
      </c>
      <c r="B102" s="15">
        <f>IF($A102="","",Lanes!$B102)</f>
        <v/>
      </c>
      <c r="C102" s="15">
        <f>IF($A102="","",Lanes!$H102)</f>
        <v/>
      </c>
      <c r="D102" s="23">
        <f>IF($A102="","",Lanes!$C102)</f>
        <v/>
      </c>
      <c r="E102" s="23">
        <f>IF($A102="","",Lanes!$E102)</f>
        <v/>
      </c>
      <c r="F102" s="22">
        <f>IF($A102="","",IFERROR($E102/DaysPerYear,0))</f>
        <v/>
      </c>
      <c r="G102" s="24">
        <f>IF($A102="","",Lanes!$I102)</f>
        <v/>
      </c>
      <c r="H102" s="23">
        <f>IF($A102="","",ROUND($D102*$F102,0))</f>
        <v/>
      </c>
      <c r="I102" s="12">
        <f>IF($A102="","",$D102*$F102*$G102)</f>
        <v/>
      </c>
      <c r="J102" s="22">
        <f>IF($A102="","",IFERROR(VLOOKUP($C102,Demand!$A$5:$E$104,2,FALSE),IFERROR(AVERAGE(Demand!$B$5:$B$104),$F102)))</f>
        <v/>
      </c>
      <c r="K102" s="22">
        <f>IF($A102="","",IFERROR(VLOOKUP($C102,Demand!$A$5:$E$104,3,FALSE),0))</f>
        <v/>
      </c>
      <c r="L102" s="22">
        <f>IF($A102="","",IFERROR(VLOOKUP($C102,Demand!$A$5:$E$104,5,FALSE),1.65))</f>
        <v/>
      </c>
      <c r="M102" s="23">
        <f>IF($A102="","",ROUNDUP($L102*$K102*(($D102+ReviewPeriod)^0.5),0))</f>
        <v/>
      </c>
      <c r="N102" s="24">
        <f>IF($A102="","",$M102*$G102)</f>
        <v/>
      </c>
      <c r="O102" s="7">
        <f>IF($A102="","",ROUNDUP($J102*($D102+ReviewPeriod)+$M102,0))</f>
        <v/>
      </c>
      <c r="P102" s="24">
        <f>IF($A102="","",$I102+$N102)</f>
        <v/>
      </c>
      <c r="Q102" s="24">
        <f>IF($A102="","",$P102*HoldingRate)</f>
        <v/>
      </c>
      <c r="R102" s="24">
        <f>IF($A102="","",Lanes!$F102)</f>
        <v/>
      </c>
      <c r="S102" s="12">
        <f>IF($A102="","",$R102+$Q102)</f>
        <v/>
      </c>
      <c r="T102" s="24">
        <f>IF($A102="","",IFERROR($S102/$E102,0))</f>
        <v/>
      </c>
    </row>
    <row r="103">
      <c r="A103" s="15">
        <f>IF(Lanes!$A103="","",Lanes!$A103)</f>
        <v/>
      </c>
      <c r="B103" s="15">
        <f>IF($A103="","",Lanes!$B103)</f>
        <v/>
      </c>
      <c r="C103" s="15">
        <f>IF($A103="","",Lanes!$H103)</f>
        <v/>
      </c>
      <c r="D103" s="23">
        <f>IF($A103="","",Lanes!$C103)</f>
        <v/>
      </c>
      <c r="E103" s="23">
        <f>IF($A103="","",Lanes!$E103)</f>
        <v/>
      </c>
      <c r="F103" s="22">
        <f>IF($A103="","",IFERROR($E103/DaysPerYear,0))</f>
        <v/>
      </c>
      <c r="G103" s="24">
        <f>IF($A103="","",Lanes!$I103)</f>
        <v/>
      </c>
      <c r="H103" s="23">
        <f>IF($A103="","",ROUND($D103*$F103,0))</f>
        <v/>
      </c>
      <c r="I103" s="12">
        <f>IF($A103="","",$D103*$F103*$G103)</f>
        <v/>
      </c>
      <c r="J103" s="22">
        <f>IF($A103="","",IFERROR(VLOOKUP($C103,Demand!$A$5:$E$104,2,FALSE),IFERROR(AVERAGE(Demand!$B$5:$B$104),$F103)))</f>
        <v/>
      </c>
      <c r="K103" s="22">
        <f>IF($A103="","",IFERROR(VLOOKUP($C103,Demand!$A$5:$E$104,3,FALSE),0))</f>
        <v/>
      </c>
      <c r="L103" s="22">
        <f>IF($A103="","",IFERROR(VLOOKUP($C103,Demand!$A$5:$E$104,5,FALSE),1.65))</f>
        <v/>
      </c>
      <c r="M103" s="23">
        <f>IF($A103="","",ROUNDUP($L103*$K103*(($D103+ReviewPeriod)^0.5),0))</f>
        <v/>
      </c>
      <c r="N103" s="24">
        <f>IF($A103="","",$M103*$G103)</f>
        <v/>
      </c>
      <c r="O103" s="7">
        <f>IF($A103="","",ROUNDUP($J103*($D103+ReviewPeriod)+$M103,0))</f>
        <v/>
      </c>
      <c r="P103" s="24">
        <f>IF($A103="","",$I103+$N103)</f>
        <v/>
      </c>
      <c r="Q103" s="24">
        <f>IF($A103="","",$P103*HoldingRate)</f>
        <v/>
      </c>
      <c r="R103" s="24">
        <f>IF($A103="","",Lanes!$F103)</f>
        <v/>
      </c>
      <c r="S103" s="12">
        <f>IF($A103="","",$R103+$Q103)</f>
        <v/>
      </c>
      <c r="T103" s="24">
        <f>IF($A103="","",IFERROR($S103/$E103,0))</f>
        <v/>
      </c>
    </row>
    <row r="104">
      <c r="A104" s="15">
        <f>IF(Lanes!$A104="","",Lanes!$A104)</f>
        <v/>
      </c>
      <c r="B104" s="15">
        <f>IF($A104="","",Lanes!$B104)</f>
        <v/>
      </c>
      <c r="C104" s="15">
        <f>IF($A104="","",Lanes!$H104)</f>
        <v/>
      </c>
      <c r="D104" s="23">
        <f>IF($A104="","",Lanes!$C104)</f>
        <v/>
      </c>
      <c r="E104" s="23">
        <f>IF($A104="","",Lanes!$E104)</f>
        <v/>
      </c>
      <c r="F104" s="22">
        <f>IF($A104="","",IFERROR($E104/DaysPerYear,0))</f>
        <v/>
      </c>
      <c r="G104" s="24">
        <f>IF($A104="","",Lanes!$I104)</f>
        <v/>
      </c>
      <c r="H104" s="23">
        <f>IF($A104="","",ROUND($D104*$F104,0))</f>
        <v/>
      </c>
      <c r="I104" s="12">
        <f>IF($A104="","",$D104*$F104*$G104)</f>
        <v/>
      </c>
      <c r="J104" s="22">
        <f>IF($A104="","",IFERROR(VLOOKUP($C104,Demand!$A$5:$E$104,2,FALSE),IFERROR(AVERAGE(Demand!$B$5:$B$104),$F104)))</f>
        <v/>
      </c>
      <c r="K104" s="22">
        <f>IF($A104="","",IFERROR(VLOOKUP($C104,Demand!$A$5:$E$104,3,FALSE),0))</f>
        <v/>
      </c>
      <c r="L104" s="22">
        <f>IF($A104="","",IFERROR(VLOOKUP($C104,Demand!$A$5:$E$104,5,FALSE),1.65))</f>
        <v/>
      </c>
      <c r="M104" s="23">
        <f>IF($A104="","",ROUNDUP($L104*$K104*(($D104+ReviewPeriod)^0.5),0))</f>
        <v/>
      </c>
      <c r="N104" s="24">
        <f>IF($A104="","",$M104*$G104)</f>
        <v/>
      </c>
      <c r="O104" s="7">
        <f>IF($A104="","",ROUNDUP($J104*($D104+ReviewPeriod)+$M104,0))</f>
        <v/>
      </c>
      <c r="P104" s="24">
        <f>IF($A104="","",$I104+$N104)</f>
        <v/>
      </c>
      <c r="Q104" s="24">
        <f>IF($A104="","",$P104*HoldingRate)</f>
        <v/>
      </c>
      <c r="R104" s="24">
        <f>IF($A104="","",Lanes!$F104)</f>
        <v/>
      </c>
      <c r="S104" s="12">
        <f>IF($A104="","",$R104+$Q104)</f>
        <v/>
      </c>
      <c r="T104" s="24">
        <f>IF($A104="","",IFERROR($S104/$E104,0))</f>
        <v/>
      </c>
    </row>
    <row r="105">
      <c r="A105" s="15">
        <f>IF(Lanes!$A105="","",Lanes!$A105)</f>
        <v/>
      </c>
      <c r="B105" s="15">
        <f>IF($A105="","",Lanes!$B105)</f>
        <v/>
      </c>
      <c r="C105" s="15">
        <f>IF($A105="","",Lanes!$H105)</f>
        <v/>
      </c>
      <c r="D105" s="23">
        <f>IF($A105="","",Lanes!$C105)</f>
        <v/>
      </c>
      <c r="E105" s="23">
        <f>IF($A105="","",Lanes!$E105)</f>
        <v/>
      </c>
      <c r="F105" s="22">
        <f>IF($A105="","",IFERROR($E105/DaysPerYear,0))</f>
        <v/>
      </c>
      <c r="G105" s="24">
        <f>IF($A105="","",Lanes!$I105)</f>
        <v/>
      </c>
      <c r="H105" s="23">
        <f>IF($A105="","",ROUND($D105*$F105,0))</f>
        <v/>
      </c>
      <c r="I105" s="12">
        <f>IF($A105="","",$D105*$F105*$G105)</f>
        <v/>
      </c>
      <c r="J105" s="22">
        <f>IF($A105="","",IFERROR(VLOOKUP($C105,Demand!$A$5:$E$104,2,FALSE),IFERROR(AVERAGE(Demand!$B$5:$B$104),$F105)))</f>
        <v/>
      </c>
      <c r="K105" s="22">
        <f>IF($A105="","",IFERROR(VLOOKUP($C105,Demand!$A$5:$E$104,3,FALSE),0))</f>
        <v/>
      </c>
      <c r="L105" s="22">
        <f>IF($A105="","",IFERROR(VLOOKUP($C105,Demand!$A$5:$E$104,5,FALSE),1.65))</f>
        <v/>
      </c>
      <c r="M105" s="23">
        <f>IF($A105="","",ROUNDUP($L105*$K105*(($D105+ReviewPeriod)^0.5),0))</f>
        <v/>
      </c>
      <c r="N105" s="24">
        <f>IF($A105="","",$M105*$G105)</f>
        <v/>
      </c>
      <c r="O105" s="7">
        <f>IF($A105="","",ROUNDUP($J105*($D105+ReviewPeriod)+$M105,0))</f>
        <v/>
      </c>
      <c r="P105" s="24">
        <f>IF($A105="","",$I105+$N105)</f>
        <v/>
      </c>
      <c r="Q105" s="24">
        <f>IF($A105="","",$P105*HoldingRate)</f>
        <v/>
      </c>
      <c r="R105" s="24">
        <f>IF($A105="","",Lanes!$F105)</f>
        <v/>
      </c>
      <c r="S105" s="12">
        <f>IF($A105="","",$R105+$Q105)</f>
        <v/>
      </c>
      <c r="T105" s="24">
        <f>IF($A105="","",IFERROR($S105/$E105,0))</f>
        <v/>
      </c>
    </row>
    <row r="106">
      <c r="A106" s="15">
        <f>IF(Lanes!$A106="","",Lanes!$A106)</f>
        <v/>
      </c>
      <c r="B106" s="15">
        <f>IF($A106="","",Lanes!$B106)</f>
        <v/>
      </c>
      <c r="C106" s="15">
        <f>IF($A106="","",Lanes!$H106)</f>
        <v/>
      </c>
      <c r="D106" s="23">
        <f>IF($A106="","",Lanes!$C106)</f>
        <v/>
      </c>
      <c r="E106" s="23">
        <f>IF($A106="","",Lanes!$E106)</f>
        <v/>
      </c>
      <c r="F106" s="22">
        <f>IF($A106="","",IFERROR($E106/DaysPerYear,0))</f>
        <v/>
      </c>
      <c r="G106" s="24">
        <f>IF($A106="","",Lanes!$I106)</f>
        <v/>
      </c>
      <c r="H106" s="23">
        <f>IF($A106="","",ROUND($D106*$F106,0))</f>
        <v/>
      </c>
      <c r="I106" s="12">
        <f>IF($A106="","",$D106*$F106*$G106)</f>
        <v/>
      </c>
      <c r="J106" s="22">
        <f>IF($A106="","",IFERROR(VLOOKUP($C106,Demand!$A$5:$E$104,2,FALSE),IFERROR(AVERAGE(Demand!$B$5:$B$104),$F106)))</f>
        <v/>
      </c>
      <c r="K106" s="22">
        <f>IF($A106="","",IFERROR(VLOOKUP($C106,Demand!$A$5:$E$104,3,FALSE),0))</f>
        <v/>
      </c>
      <c r="L106" s="22">
        <f>IF($A106="","",IFERROR(VLOOKUP($C106,Demand!$A$5:$E$104,5,FALSE),1.65))</f>
        <v/>
      </c>
      <c r="M106" s="23">
        <f>IF($A106="","",ROUNDUP($L106*$K106*(($D106+ReviewPeriod)^0.5),0))</f>
        <v/>
      </c>
      <c r="N106" s="24">
        <f>IF($A106="","",$M106*$G106)</f>
        <v/>
      </c>
      <c r="O106" s="7">
        <f>IF($A106="","",ROUNDUP($J106*($D106+ReviewPeriod)+$M106,0))</f>
        <v/>
      </c>
      <c r="P106" s="24">
        <f>IF($A106="","",$I106+$N106)</f>
        <v/>
      </c>
      <c r="Q106" s="24">
        <f>IF($A106="","",$P106*HoldingRate)</f>
        <v/>
      </c>
      <c r="R106" s="24">
        <f>IF($A106="","",Lanes!$F106)</f>
        <v/>
      </c>
      <c r="S106" s="12">
        <f>IF($A106="","",$R106+$Q106)</f>
        <v/>
      </c>
      <c r="T106" s="24">
        <f>IF($A106="","",IFERROR($S106/$E106,0))</f>
        <v/>
      </c>
    </row>
    <row r="107">
      <c r="A107" s="15">
        <f>IF(Lanes!$A107="","",Lanes!$A107)</f>
        <v/>
      </c>
      <c r="B107" s="15">
        <f>IF($A107="","",Lanes!$B107)</f>
        <v/>
      </c>
      <c r="C107" s="15">
        <f>IF($A107="","",Lanes!$H107)</f>
        <v/>
      </c>
      <c r="D107" s="23">
        <f>IF($A107="","",Lanes!$C107)</f>
        <v/>
      </c>
      <c r="E107" s="23">
        <f>IF($A107="","",Lanes!$E107)</f>
        <v/>
      </c>
      <c r="F107" s="22">
        <f>IF($A107="","",IFERROR($E107/DaysPerYear,0))</f>
        <v/>
      </c>
      <c r="G107" s="24">
        <f>IF($A107="","",Lanes!$I107)</f>
        <v/>
      </c>
      <c r="H107" s="23">
        <f>IF($A107="","",ROUND($D107*$F107,0))</f>
        <v/>
      </c>
      <c r="I107" s="12">
        <f>IF($A107="","",$D107*$F107*$G107)</f>
        <v/>
      </c>
      <c r="J107" s="22">
        <f>IF($A107="","",IFERROR(VLOOKUP($C107,Demand!$A$5:$E$104,2,FALSE),IFERROR(AVERAGE(Demand!$B$5:$B$104),$F107)))</f>
        <v/>
      </c>
      <c r="K107" s="22">
        <f>IF($A107="","",IFERROR(VLOOKUP($C107,Demand!$A$5:$E$104,3,FALSE),0))</f>
        <v/>
      </c>
      <c r="L107" s="22">
        <f>IF($A107="","",IFERROR(VLOOKUP($C107,Demand!$A$5:$E$104,5,FALSE),1.65))</f>
        <v/>
      </c>
      <c r="M107" s="23">
        <f>IF($A107="","",ROUNDUP($L107*$K107*(($D107+ReviewPeriod)^0.5),0))</f>
        <v/>
      </c>
      <c r="N107" s="24">
        <f>IF($A107="","",$M107*$G107)</f>
        <v/>
      </c>
      <c r="O107" s="7">
        <f>IF($A107="","",ROUNDUP($J107*($D107+ReviewPeriod)+$M107,0))</f>
        <v/>
      </c>
      <c r="P107" s="24">
        <f>IF($A107="","",$I107+$N107)</f>
        <v/>
      </c>
      <c r="Q107" s="24">
        <f>IF($A107="","",$P107*HoldingRate)</f>
        <v/>
      </c>
      <c r="R107" s="24">
        <f>IF($A107="","",Lanes!$F107)</f>
        <v/>
      </c>
      <c r="S107" s="12">
        <f>IF($A107="","",$R107+$Q107)</f>
        <v/>
      </c>
      <c r="T107" s="24">
        <f>IF($A107="","",IFERROR($S107/$E107,0))</f>
        <v/>
      </c>
    </row>
    <row r="108">
      <c r="A108" s="15">
        <f>IF(Lanes!$A108="","",Lanes!$A108)</f>
        <v/>
      </c>
      <c r="B108" s="15">
        <f>IF($A108="","",Lanes!$B108)</f>
        <v/>
      </c>
      <c r="C108" s="15">
        <f>IF($A108="","",Lanes!$H108)</f>
        <v/>
      </c>
      <c r="D108" s="23">
        <f>IF($A108="","",Lanes!$C108)</f>
        <v/>
      </c>
      <c r="E108" s="23">
        <f>IF($A108="","",Lanes!$E108)</f>
        <v/>
      </c>
      <c r="F108" s="22">
        <f>IF($A108="","",IFERROR($E108/DaysPerYear,0))</f>
        <v/>
      </c>
      <c r="G108" s="24">
        <f>IF($A108="","",Lanes!$I108)</f>
        <v/>
      </c>
      <c r="H108" s="23">
        <f>IF($A108="","",ROUND($D108*$F108,0))</f>
        <v/>
      </c>
      <c r="I108" s="12">
        <f>IF($A108="","",$D108*$F108*$G108)</f>
        <v/>
      </c>
      <c r="J108" s="22">
        <f>IF($A108="","",IFERROR(VLOOKUP($C108,Demand!$A$5:$E$104,2,FALSE),IFERROR(AVERAGE(Demand!$B$5:$B$104),$F108)))</f>
        <v/>
      </c>
      <c r="K108" s="22">
        <f>IF($A108="","",IFERROR(VLOOKUP($C108,Demand!$A$5:$E$104,3,FALSE),0))</f>
        <v/>
      </c>
      <c r="L108" s="22">
        <f>IF($A108="","",IFERROR(VLOOKUP($C108,Demand!$A$5:$E$104,5,FALSE),1.65))</f>
        <v/>
      </c>
      <c r="M108" s="23">
        <f>IF($A108="","",ROUNDUP($L108*$K108*(($D108+ReviewPeriod)^0.5),0))</f>
        <v/>
      </c>
      <c r="N108" s="24">
        <f>IF($A108="","",$M108*$G108)</f>
        <v/>
      </c>
      <c r="O108" s="7">
        <f>IF($A108="","",ROUNDUP($J108*($D108+ReviewPeriod)+$M108,0))</f>
        <v/>
      </c>
      <c r="P108" s="24">
        <f>IF($A108="","",$I108+$N108)</f>
        <v/>
      </c>
      <c r="Q108" s="24">
        <f>IF($A108="","",$P108*HoldingRate)</f>
        <v/>
      </c>
      <c r="R108" s="24">
        <f>IF($A108="","",Lanes!$F108)</f>
        <v/>
      </c>
      <c r="S108" s="12">
        <f>IF($A108="","",$R108+$Q108)</f>
        <v/>
      </c>
      <c r="T108" s="24">
        <f>IF($A108="","",IFERROR($S108/$E108,0))</f>
        <v/>
      </c>
    </row>
    <row r="109">
      <c r="A109" s="15">
        <f>IF(Lanes!$A109="","",Lanes!$A109)</f>
        <v/>
      </c>
      <c r="B109" s="15">
        <f>IF($A109="","",Lanes!$B109)</f>
        <v/>
      </c>
      <c r="C109" s="15">
        <f>IF($A109="","",Lanes!$H109)</f>
        <v/>
      </c>
      <c r="D109" s="23">
        <f>IF($A109="","",Lanes!$C109)</f>
        <v/>
      </c>
      <c r="E109" s="23">
        <f>IF($A109="","",Lanes!$E109)</f>
        <v/>
      </c>
      <c r="F109" s="22">
        <f>IF($A109="","",IFERROR($E109/DaysPerYear,0))</f>
        <v/>
      </c>
      <c r="G109" s="24">
        <f>IF($A109="","",Lanes!$I109)</f>
        <v/>
      </c>
      <c r="H109" s="23">
        <f>IF($A109="","",ROUND($D109*$F109,0))</f>
        <v/>
      </c>
      <c r="I109" s="12">
        <f>IF($A109="","",$D109*$F109*$G109)</f>
        <v/>
      </c>
      <c r="J109" s="22">
        <f>IF($A109="","",IFERROR(VLOOKUP($C109,Demand!$A$5:$E$104,2,FALSE),IFERROR(AVERAGE(Demand!$B$5:$B$104),$F109)))</f>
        <v/>
      </c>
      <c r="K109" s="22">
        <f>IF($A109="","",IFERROR(VLOOKUP($C109,Demand!$A$5:$E$104,3,FALSE),0))</f>
        <v/>
      </c>
      <c r="L109" s="22">
        <f>IF($A109="","",IFERROR(VLOOKUP($C109,Demand!$A$5:$E$104,5,FALSE),1.65))</f>
        <v/>
      </c>
      <c r="M109" s="23">
        <f>IF($A109="","",ROUNDUP($L109*$K109*(($D109+ReviewPeriod)^0.5),0))</f>
        <v/>
      </c>
      <c r="N109" s="24">
        <f>IF($A109="","",$M109*$G109)</f>
        <v/>
      </c>
      <c r="O109" s="7">
        <f>IF($A109="","",ROUNDUP($J109*($D109+ReviewPeriod)+$M109,0))</f>
        <v/>
      </c>
      <c r="P109" s="24">
        <f>IF($A109="","",$I109+$N109)</f>
        <v/>
      </c>
      <c r="Q109" s="24">
        <f>IF($A109="","",$P109*HoldingRate)</f>
        <v/>
      </c>
      <c r="R109" s="24">
        <f>IF($A109="","",Lanes!$F109)</f>
        <v/>
      </c>
      <c r="S109" s="12">
        <f>IF($A109="","",$R109+$Q109)</f>
        <v/>
      </c>
      <c r="T109" s="24">
        <f>IF($A109="","",IFERROR($S109/$E109,0))</f>
        <v/>
      </c>
    </row>
    <row r="110">
      <c r="A110" s="15">
        <f>IF(Lanes!$A110="","",Lanes!$A110)</f>
        <v/>
      </c>
      <c r="B110" s="15">
        <f>IF($A110="","",Lanes!$B110)</f>
        <v/>
      </c>
      <c r="C110" s="15">
        <f>IF($A110="","",Lanes!$H110)</f>
        <v/>
      </c>
      <c r="D110" s="23">
        <f>IF($A110="","",Lanes!$C110)</f>
        <v/>
      </c>
      <c r="E110" s="23">
        <f>IF($A110="","",Lanes!$E110)</f>
        <v/>
      </c>
      <c r="F110" s="22">
        <f>IF($A110="","",IFERROR($E110/DaysPerYear,0))</f>
        <v/>
      </c>
      <c r="G110" s="24">
        <f>IF($A110="","",Lanes!$I110)</f>
        <v/>
      </c>
      <c r="H110" s="23">
        <f>IF($A110="","",ROUND($D110*$F110,0))</f>
        <v/>
      </c>
      <c r="I110" s="12">
        <f>IF($A110="","",$D110*$F110*$G110)</f>
        <v/>
      </c>
      <c r="J110" s="22">
        <f>IF($A110="","",IFERROR(VLOOKUP($C110,Demand!$A$5:$E$104,2,FALSE),IFERROR(AVERAGE(Demand!$B$5:$B$104),$F110)))</f>
        <v/>
      </c>
      <c r="K110" s="22">
        <f>IF($A110="","",IFERROR(VLOOKUP($C110,Demand!$A$5:$E$104,3,FALSE),0))</f>
        <v/>
      </c>
      <c r="L110" s="22">
        <f>IF($A110="","",IFERROR(VLOOKUP($C110,Demand!$A$5:$E$104,5,FALSE),1.65))</f>
        <v/>
      </c>
      <c r="M110" s="23">
        <f>IF($A110="","",ROUNDUP($L110*$K110*(($D110+ReviewPeriod)^0.5),0))</f>
        <v/>
      </c>
      <c r="N110" s="24">
        <f>IF($A110="","",$M110*$G110)</f>
        <v/>
      </c>
      <c r="O110" s="7">
        <f>IF($A110="","",ROUNDUP($J110*($D110+ReviewPeriod)+$M110,0))</f>
        <v/>
      </c>
      <c r="P110" s="24">
        <f>IF($A110="","",$I110+$N110)</f>
        <v/>
      </c>
      <c r="Q110" s="24">
        <f>IF($A110="","",$P110*HoldingRate)</f>
        <v/>
      </c>
      <c r="R110" s="24">
        <f>IF($A110="","",Lanes!$F110)</f>
        <v/>
      </c>
      <c r="S110" s="12">
        <f>IF($A110="","",$R110+$Q110)</f>
        <v/>
      </c>
      <c r="T110" s="24">
        <f>IF($A110="","",IFERROR($S110/$E110,0))</f>
        <v/>
      </c>
    </row>
    <row r="111">
      <c r="A111" s="15">
        <f>IF(Lanes!$A111="","",Lanes!$A111)</f>
        <v/>
      </c>
      <c r="B111" s="15">
        <f>IF($A111="","",Lanes!$B111)</f>
        <v/>
      </c>
      <c r="C111" s="15">
        <f>IF($A111="","",Lanes!$H111)</f>
        <v/>
      </c>
      <c r="D111" s="23">
        <f>IF($A111="","",Lanes!$C111)</f>
        <v/>
      </c>
      <c r="E111" s="23">
        <f>IF($A111="","",Lanes!$E111)</f>
        <v/>
      </c>
      <c r="F111" s="22">
        <f>IF($A111="","",IFERROR($E111/DaysPerYear,0))</f>
        <v/>
      </c>
      <c r="G111" s="24">
        <f>IF($A111="","",Lanes!$I111)</f>
        <v/>
      </c>
      <c r="H111" s="23">
        <f>IF($A111="","",ROUND($D111*$F111,0))</f>
        <v/>
      </c>
      <c r="I111" s="12">
        <f>IF($A111="","",$D111*$F111*$G111)</f>
        <v/>
      </c>
      <c r="J111" s="22">
        <f>IF($A111="","",IFERROR(VLOOKUP($C111,Demand!$A$5:$E$104,2,FALSE),IFERROR(AVERAGE(Demand!$B$5:$B$104),$F111)))</f>
        <v/>
      </c>
      <c r="K111" s="22">
        <f>IF($A111="","",IFERROR(VLOOKUP($C111,Demand!$A$5:$E$104,3,FALSE),0))</f>
        <v/>
      </c>
      <c r="L111" s="22">
        <f>IF($A111="","",IFERROR(VLOOKUP($C111,Demand!$A$5:$E$104,5,FALSE),1.65))</f>
        <v/>
      </c>
      <c r="M111" s="23">
        <f>IF($A111="","",ROUNDUP($L111*$K111*(($D111+ReviewPeriod)^0.5),0))</f>
        <v/>
      </c>
      <c r="N111" s="24">
        <f>IF($A111="","",$M111*$G111)</f>
        <v/>
      </c>
      <c r="O111" s="7">
        <f>IF($A111="","",ROUNDUP($J111*($D111+ReviewPeriod)+$M111,0))</f>
        <v/>
      </c>
      <c r="P111" s="24">
        <f>IF($A111="","",$I111+$N111)</f>
        <v/>
      </c>
      <c r="Q111" s="24">
        <f>IF($A111="","",$P111*HoldingRate)</f>
        <v/>
      </c>
      <c r="R111" s="24">
        <f>IF($A111="","",Lanes!$F111)</f>
        <v/>
      </c>
      <c r="S111" s="12">
        <f>IF($A111="","",$R111+$Q111)</f>
        <v/>
      </c>
      <c r="T111" s="24">
        <f>IF($A111="","",IFERROR($S111/$E111,0))</f>
        <v/>
      </c>
    </row>
    <row r="112">
      <c r="A112" s="15">
        <f>IF(Lanes!$A112="","",Lanes!$A112)</f>
        <v/>
      </c>
      <c r="B112" s="15">
        <f>IF($A112="","",Lanes!$B112)</f>
        <v/>
      </c>
      <c r="C112" s="15">
        <f>IF($A112="","",Lanes!$H112)</f>
        <v/>
      </c>
      <c r="D112" s="23">
        <f>IF($A112="","",Lanes!$C112)</f>
        <v/>
      </c>
      <c r="E112" s="23">
        <f>IF($A112="","",Lanes!$E112)</f>
        <v/>
      </c>
      <c r="F112" s="22">
        <f>IF($A112="","",IFERROR($E112/DaysPerYear,0))</f>
        <v/>
      </c>
      <c r="G112" s="24">
        <f>IF($A112="","",Lanes!$I112)</f>
        <v/>
      </c>
      <c r="H112" s="23">
        <f>IF($A112="","",ROUND($D112*$F112,0))</f>
        <v/>
      </c>
      <c r="I112" s="12">
        <f>IF($A112="","",$D112*$F112*$G112)</f>
        <v/>
      </c>
      <c r="J112" s="22">
        <f>IF($A112="","",IFERROR(VLOOKUP($C112,Demand!$A$5:$E$104,2,FALSE),IFERROR(AVERAGE(Demand!$B$5:$B$104),$F112)))</f>
        <v/>
      </c>
      <c r="K112" s="22">
        <f>IF($A112="","",IFERROR(VLOOKUP($C112,Demand!$A$5:$E$104,3,FALSE),0))</f>
        <v/>
      </c>
      <c r="L112" s="22">
        <f>IF($A112="","",IFERROR(VLOOKUP($C112,Demand!$A$5:$E$104,5,FALSE),1.65))</f>
        <v/>
      </c>
      <c r="M112" s="23">
        <f>IF($A112="","",ROUNDUP($L112*$K112*(($D112+ReviewPeriod)^0.5),0))</f>
        <v/>
      </c>
      <c r="N112" s="24">
        <f>IF($A112="","",$M112*$G112)</f>
        <v/>
      </c>
      <c r="O112" s="7">
        <f>IF($A112="","",ROUNDUP($J112*($D112+ReviewPeriod)+$M112,0))</f>
        <v/>
      </c>
      <c r="P112" s="24">
        <f>IF($A112="","",$I112+$N112)</f>
        <v/>
      </c>
      <c r="Q112" s="24">
        <f>IF($A112="","",$P112*HoldingRate)</f>
        <v/>
      </c>
      <c r="R112" s="24">
        <f>IF($A112="","",Lanes!$F112)</f>
        <v/>
      </c>
      <c r="S112" s="12">
        <f>IF($A112="","",$R112+$Q112)</f>
        <v/>
      </c>
      <c r="T112" s="24">
        <f>IF($A112="","",IFERROR($S112/$E112,0))</f>
        <v/>
      </c>
    </row>
    <row r="113">
      <c r="A113" s="15">
        <f>IF(Lanes!$A113="","",Lanes!$A113)</f>
        <v/>
      </c>
      <c r="B113" s="15">
        <f>IF($A113="","",Lanes!$B113)</f>
        <v/>
      </c>
      <c r="C113" s="15">
        <f>IF($A113="","",Lanes!$H113)</f>
        <v/>
      </c>
      <c r="D113" s="23">
        <f>IF($A113="","",Lanes!$C113)</f>
        <v/>
      </c>
      <c r="E113" s="23">
        <f>IF($A113="","",Lanes!$E113)</f>
        <v/>
      </c>
      <c r="F113" s="22">
        <f>IF($A113="","",IFERROR($E113/DaysPerYear,0))</f>
        <v/>
      </c>
      <c r="G113" s="24">
        <f>IF($A113="","",Lanes!$I113)</f>
        <v/>
      </c>
      <c r="H113" s="23">
        <f>IF($A113="","",ROUND($D113*$F113,0))</f>
        <v/>
      </c>
      <c r="I113" s="12">
        <f>IF($A113="","",$D113*$F113*$G113)</f>
        <v/>
      </c>
      <c r="J113" s="22">
        <f>IF($A113="","",IFERROR(VLOOKUP($C113,Demand!$A$5:$E$104,2,FALSE),IFERROR(AVERAGE(Demand!$B$5:$B$104),$F113)))</f>
        <v/>
      </c>
      <c r="K113" s="22">
        <f>IF($A113="","",IFERROR(VLOOKUP($C113,Demand!$A$5:$E$104,3,FALSE),0))</f>
        <v/>
      </c>
      <c r="L113" s="22">
        <f>IF($A113="","",IFERROR(VLOOKUP($C113,Demand!$A$5:$E$104,5,FALSE),1.65))</f>
        <v/>
      </c>
      <c r="M113" s="23">
        <f>IF($A113="","",ROUNDUP($L113*$K113*(($D113+ReviewPeriod)^0.5),0))</f>
        <v/>
      </c>
      <c r="N113" s="24">
        <f>IF($A113="","",$M113*$G113)</f>
        <v/>
      </c>
      <c r="O113" s="7">
        <f>IF($A113="","",ROUNDUP($J113*($D113+ReviewPeriod)+$M113,0))</f>
        <v/>
      </c>
      <c r="P113" s="24">
        <f>IF($A113="","",$I113+$N113)</f>
        <v/>
      </c>
      <c r="Q113" s="24">
        <f>IF($A113="","",$P113*HoldingRate)</f>
        <v/>
      </c>
      <c r="R113" s="24">
        <f>IF($A113="","",Lanes!$F113)</f>
        <v/>
      </c>
      <c r="S113" s="12">
        <f>IF($A113="","",$R113+$Q113)</f>
        <v/>
      </c>
      <c r="T113" s="24">
        <f>IF($A113="","",IFERROR($S113/$E113,0))</f>
        <v/>
      </c>
    </row>
    <row r="114">
      <c r="A114" s="15">
        <f>IF(Lanes!$A114="","",Lanes!$A114)</f>
        <v/>
      </c>
      <c r="B114" s="15">
        <f>IF($A114="","",Lanes!$B114)</f>
        <v/>
      </c>
      <c r="C114" s="15">
        <f>IF($A114="","",Lanes!$H114)</f>
        <v/>
      </c>
      <c r="D114" s="23">
        <f>IF($A114="","",Lanes!$C114)</f>
        <v/>
      </c>
      <c r="E114" s="23">
        <f>IF($A114="","",Lanes!$E114)</f>
        <v/>
      </c>
      <c r="F114" s="22">
        <f>IF($A114="","",IFERROR($E114/DaysPerYear,0))</f>
        <v/>
      </c>
      <c r="G114" s="24">
        <f>IF($A114="","",Lanes!$I114)</f>
        <v/>
      </c>
      <c r="H114" s="23">
        <f>IF($A114="","",ROUND($D114*$F114,0))</f>
        <v/>
      </c>
      <c r="I114" s="12">
        <f>IF($A114="","",$D114*$F114*$G114)</f>
        <v/>
      </c>
      <c r="J114" s="22">
        <f>IF($A114="","",IFERROR(VLOOKUP($C114,Demand!$A$5:$E$104,2,FALSE),IFERROR(AVERAGE(Demand!$B$5:$B$104),$F114)))</f>
        <v/>
      </c>
      <c r="K114" s="22">
        <f>IF($A114="","",IFERROR(VLOOKUP($C114,Demand!$A$5:$E$104,3,FALSE),0))</f>
        <v/>
      </c>
      <c r="L114" s="22">
        <f>IF($A114="","",IFERROR(VLOOKUP($C114,Demand!$A$5:$E$104,5,FALSE),1.65))</f>
        <v/>
      </c>
      <c r="M114" s="23">
        <f>IF($A114="","",ROUNDUP($L114*$K114*(($D114+ReviewPeriod)^0.5),0))</f>
        <v/>
      </c>
      <c r="N114" s="24">
        <f>IF($A114="","",$M114*$G114)</f>
        <v/>
      </c>
      <c r="O114" s="7">
        <f>IF($A114="","",ROUNDUP($J114*($D114+ReviewPeriod)+$M114,0))</f>
        <v/>
      </c>
      <c r="P114" s="24">
        <f>IF($A114="","",$I114+$N114)</f>
        <v/>
      </c>
      <c r="Q114" s="24">
        <f>IF($A114="","",$P114*HoldingRate)</f>
        <v/>
      </c>
      <c r="R114" s="24">
        <f>IF($A114="","",Lanes!$F114)</f>
        <v/>
      </c>
      <c r="S114" s="12">
        <f>IF($A114="","",$R114+$Q114)</f>
        <v/>
      </c>
      <c r="T114" s="24">
        <f>IF($A114="","",IFERROR($S114/$E114,0))</f>
        <v/>
      </c>
    </row>
    <row r="115">
      <c r="A115" s="15">
        <f>IF(Lanes!$A115="","",Lanes!$A115)</f>
        <v/>
      </c>
      <c r="B115" s="15">
        <f>IF($A115="","",Lanes!$B115)</f>
        <v/>
      </c>
      <c r="C115" s="15">
        <f>IF($A115="","",Lanes!$H115)</f>
        <v/>
      </c>
      <c r="D115" s="23">
        <f>IF($A115="","",Lanes!$C115)</f>
        <v/>
      </c>
      <c r="E115" s="23">
        <f>IF($A115="","",Lanes!$E115)</f>
        <v/>
      </c>
      <c r="F115" s="22">
        <f>IF($A115="","",IFERROR($E115/DaysPerYear,0))</f>
        <v/>
      </c>
      <c r="G115" s="24">
        <f>IF($A115="","",Lanes!$I115)</f>
        <v/>
      </c>
      <c r="H115" s="23">
        <f>IF($A115="","",ROUND($D115*$F115,0))</f>
        <v/>
      </c>
      <c r="I115" s="12">
        <f>IF($A115="","",$D115*$F115*$G115)</f>
        <v/>
      </c>
      <c r="J115" s="22">
        <f>IF($A115="","",IFERROR(VLOOKUP($C115,Demand!$A$5:$E$104,2,FALSE),IFERROR(AVERAGE(Demand!$B$5:$B$104),$F115)))</f>
        <v/>
      </c>
      <c r="K115" s="22">
        <f>IF($A115="","",IFERROR(VLOOKUP($C115,Demand!$A$5:$E$104,3,FALSE),0))</f>
        <v/>
      </c>
      <c r="L115" s="22">
        <f>IF($A115="","",IFERROR(VLOOKUP($C115,Demand!$A$5:$E$104,5,FALSE),1.65))</f>
        <v/>
      </c>
      <c r="M115" s="23">
        <f>IF($A115="","",ROUNDUP($L115*$K115*(($D115+ReviewPeriod)^0.5),0))</f>
        <v/>
      </c>
      <c r="N115" s="24">
        <f>IF($A115="","",$M115*$G115)</f>
        <v/>
      </c>
      <c r="O115" s="7">
        <f>IF($A115="","",ROUNDUP($J115*($D115+ReviewPeriod)+$M115,0))</f>
        <v/>
      </c>
      <c r="P115" s="24">
        <f>IF($A115="","",$I115+$N115)</f>
        <v/>
      </c>
      <c r="Q115" s="24">
        <f>IF($A115="","",$P115*HoldingRate)</f>
        <v/>
      </c>
      <c r="R115" s="24">
        <f>IF($A115="","",Lanes!$F115)</f>
        <v/>
      </c>
      <c r="S115" s="12">
        <f>IF($A115="","",$R115+$Q115)</f>
        <v/>
      </c>
      <c r="T115" s="24">
        <f>IF($A115="","",IFERROR($S115/$E115,0))</f>
        <v/>
      </c>
    </row>
    <row r="116">
      <c r="A116" s="15">
        <f>IF(Lanes!$A116="","",Lanes!$A116)</f>
        <v/>
      </c>
      <c r="B116" s="15">
        <f>IF($A116="","",Lanes!$B116)</f>
        <v/>
      </c>
      <c r="C116" s="15">
        <f>IF($A116="","",Lanes!$H116)</f>
        <v/>
      </c>
      <c r="D116" s="23">
        <f>IF($A116="","",Lanes!$C116)</f>
        <v/>
      </c>
      <c r="E116" s="23">
        <f>IF($A116="","",Lanes!$E116)</f>
        <v/>
      </c>
      <c r="F116" s="22">
        <f>IF($A116="","",IFERROR($E116/DaysPerYear,0))</f>
        <v/>
      </c>
      <c r="G116" s="24">
        <f>IF($A116="","",Lanes!$I116)</f>
        <v/>
      </c>
      <c r="H116" s="23">
        <f>IF($A116="","",ROUND($D116*$F116,0))</f>
        <v/>
      </c>
      <c r="I116" s="12">
        <f>IF($A116="","",$D116*$F116*$G116)</f>
        <v/>
      </c>
      <c r="J116" s="22">
        <f>IF($A116="","",IFERROR(VLOOKUP($C116,Demand!$A$5:$E$104,2,FALSE),IFERROR(AVERAGE(Demand!$B$5:$B$104),$F116)))</f>
        <v/>
      </c>
      <c r="K116" s="22">
        <f>IF($A116="","",IFERROR(VLOOKUP($C116,Demand!$A$5:$E$104,3,FALSE),0))</f>
        <v/>
      </c>
      <c r="L116" s="22">
        <f>IF($A116="","",IFERROR(VLOOKUP($C116,Demand!$A$5:$E$104,5,FALSE),1.65))</f>
        <v/>
      </c>
      <c r="M116" s="23">
        <f>IF($A116="","",ROUNDUP($L116*$K116*(($D116+ReviewPeriod)^0.5),0))</f>
        <v/>
      </c>
      <c r="N116" s="24">
        <f>IF($A116="","",$M116*$G116)</f>
        <v/>
      </c>
      <c r="O116" s="7">
        <f>IF($A116="","",ROUNDUP($J116*($D116+ReviewPeriod)+$M116,0))</f>
        <v/>
      </c>
      <c r="P116" s="24">
        <f>IF($A116="","",$I116+$N116)</f>
        <v/>
      </c>
      <c r="Q116" s="24">
        <f>IF($A116="","",$P116*HoldingRate)</f>
        <v/>
      </c>
      <c r="R116" s="24">
        <f>IF($A116="","",Lanes!$F116)</f>
        <v/>
      </c>
      <c r="S116" s="12">
        <f>IF($A116="","",$R116+$Q116)</f>
        <v/>
      </c>
      <c r="T116" s="24">
        <f>IF($A116="","",IFERROR($S116/$E116,0))</f>
        <v/>
      </c>
    </row>
    <row r="117">
      <c r="A117" s="15">
        <f>IF(Lanes!$A117="","",Lanes!$A117)</f>
        <v/>
      </c>
      <c r="B117" s="15">
        <f>IF($A117="","",Lanes!$B117)</f>
        <v/>
      </c>
      <c r="C117" s="15">
        <f>IF($A117="","",Lanes!$H117)</f>
        <v/>
      </c>
      <c r="D117" s="23">
        <f>IF($A117="","",Lanes!$C117)</f>
        <v/>
      </c>
      <c r="E117" s="23">
        <f>IF($A117="","",Lanes!$E117)</f>
        <v/>
      </c>
      <c r="F117" s="22">
        <f>IF($A117="","",IFERROR($E117/DaysPerYear,0))</f>
        <v/>
      </c>
      <c r="G117" s="24">
        <f>IF($A117="","",Lanes!$I117)</f>
        <v/>
      </c>
      <c r="H117" s="23">
        <f>IF($A117="","",ROUND($D117*$F117,0))</f>
        <v/>
      </c>
      <c r="I117" s="12">
        <f>IF($A117="","",$D117*$F117*$G117)</f>
        <v/>
      </c>
      <c r="J117" s="22">
        <f>IF($A117="","",IFERROR(VLOOKUP($C117,Demand!$A$5:$E$104,2,FALSE),IFERROR(AVERAGE(Demand!$B$5:$B$104),$F117)))</f>
        <v/>
      </c>
      <c r="K117" s="22">
        <f>IF($A117="","",IFERROR(VLOOKUP($C117,Demand!$A$5:$E$104,3,FALSE),0))</f>
        <v/>
      </c>
      <c r="L117" s="22">
        <f>IF($A117="","",IFERROR(VLOOKUP($C117,Demand!$A$5:$E$104,5,FALSE),1.65))</f>
        <v/>
      </c>
      <c r="M117" s="23">
        <f>IF($A117="","",ROUNDUP($L117*$K117*(($D117+ReviewPeriod)^0.5),0))</f>
        <v/>
      </c>
      <c r="N117" s="24">
        <f>IF($A117="","",$M117*$G117)</f>
        <v/>
      </c>
      <c r="O117" s="7">
        <f>IF($A117="","",ROUNDUP($J117*($D117+ReviewPeriod)+$M117,0))</f>
        <v/>
      </c>
      <c r="P117" s="24">
        <f>IF($A117="","",$I117+$N117)</f>
        <v/>
      </c>
      <c r="Q117" s="24">
        <f>IF($A117="","",$P117*HoldingRate)</f>
        <v/>
      </c>
      <c r="R117" s="24">
        <f>IF($A117="","",Lanes!$F117)</f>
        <v/>
      </c>
      <c r="S117" s="12">
        <f>IF($A117="","",$R117+$Q117)</f>
        <v/>
      </c>
      <c r="T117" s="24">
        <f>IF($A117="","",IFERROR($S117/$E117,0))</f>
        <v/>
      </c>
    </row>
    <row r="118">
      <c r="A118" s="15">
        <f>IF(Lanes!$A118="","",Lanes!$A118)</f>
        <v/>
      </c>
      <c r="B118" s="15">
        <f>IF($A118="","",Lanes!$B118)</f>
        <v/>
      </c>
      <c r="C118" s="15">
        <f>IF($A118="","",Lanes!$H118)</f>
        <v/>
      </c>
      <c r="D118" s="23">
        <f>IF($A118="","",Lanes!$C118)</f>
        <v/>
      </c>
      <c r="E118" s="23">
        <f>IF($A118="","",Lanes!$E118)</f>
        <v/>
      </c>
      <c r="F118" s="22">
        <f>IF($A118="","",IFERROR($E118/DaysPerYear,0))</f>
        <v/>
      </c>
      <c r="G118" s="24">
        <f>IF($A118="","",Lanes!$I118)</f>
        <v/>
      </c>
      <c r="H118" s="23">
        <f>IF($A118="","",ROUND($D118*$F118,0))</f>
        <v/>
      </c>
      <c r="I118" s="12">
        <f>IF($A118="","",$D118*$F118*$G118)</f>
        <v/>
      </c>
      <c r="J118" s="22">
        <f>IF($A118="","",IFERROR(VLOOKUP($C118,Demand!$A$5:$E$104,2,FALSE),IFERROR(AVERAGE(Demand!$B$5:$B$104),$F118)))</f>
        <v/>
      </c>
      <c r="K118" s="22">
        <f>IF($A118="","",IFERROR(VLOOKUP($C118,Demand!$A$5:$E$104,3,FALSE),0))</f>
        <v/>
      </c>
      <c r="L118" s="22">
        <f>IF($A118="","",IFERROR(VLOOKUP($C118,Demand!$A$5:$E$104,5,FALSE),1.65))</f>
        <v/>
      </c>
      <c r="M118" s="23">
        <f>IF($A118="","",ROUNDUP($L118*$K118*(($D118+ReviewPeriod)^0.5),0))</f>
        <v/>
      </c>
      <c r="N118" s="24">
        <f>IF($A118="","",$M118*$G118)</f>
        <v/>
      </c>
      <c r="O118" s="7">
        <f>IF($A118="","",ROUNDUP($J118*($D118+ReviewPeriod)+$M118,0))</f>
        <v/>
      </c>
      <c r="P118" s="24">
        <f>IF($A118="","",$I118+$N118)</f>
        <v/>
      </c>
      <c r="Q118" s="24">
        <f>IF($A118="","",$P118*HoldingRate)</f>
        <v/>
      </c>
      <c r="R118" s="24">
        <f>IF($A118="","",Lanes!$F118)</f>
        <v/>
      </c>
      <c r="S118" s="12">
        <f>IF($A118="","",$R118+$Q118)</f>
        <v/>
      </c>
      <c r="T118" s="24">
        <f>IF($A118="","",IFERROR($S118/$E118,0))</f>
        <v/>
      </c>
    </row>
    <row r="119">
      <c r="A119" s="15">
        <f>IF(Lanes!$A119="","",Lanes!$A119)</f>
        <v/>
      </c>
      <c r="B119" s="15">
        <f>IF($A119="","",Lanes!$B119)</f>
        <v/>
      </c>
      <c r="C119" s="15">
        <f>IF($A119="","",Lanes!$H119)</f>
        <v/>
      </c>
      <c r="D119" s="23">
        <f>IF($A119="","",Lanes!$C119)</f>
        <v/>
      </c>
      <c r="E119" s="23">
        <f>IF($A119="","",Lanes!$E119)</f>
        <v/>
      </c>
      <c r="F119" s="22">
        <f>IF($A119="","",IFERROR($E119/DaysPerYear,0))</f>
        <v/>
      </c>
      <c r="G119" s="24">
        <f>IF($A119="","",Lanes!$I119)</f>
        <v/>
      </c>
      <c r="H119" s="23">
        <f>IF($A119="","",ROUND($D119*$F119,0))</f>
        <v/>
      </c>
      <c r="I119" s="12">
        <f>IF($A119="","",$D119*$F119*$G119)</f>
        <v/>
      </c>
      <c r="J119" s="22">
        <f>IF($A119="","",IFERROR(VLOOKUP($C119,Demand!$A$5:$E$104,2,FALSE),IFERROR(AVERAGE(Demand!$B$5:$B$104),$F119)))</f>
        <v/>
      </c>
      <c r="K119" s="22">
        <f>IF($A119="","",IFERROR(VLOOKUP($C119,Demand!$A$5:$E$104,3,FALSE),0))</f>
        <v/>
      </c>
      <c r="L119" s="22">
        <f>IF($A119="","",IFERROR(VLOOKUP($C119,Demand!$A$5:$E$104,5,FALSE),1.65))</f>
        <v/>
      </c>
      <c r="M119" s="23">
        <f>IF($A119="","",ROUNDUP($L119*$K119*(($D119+ReviewPeriod)^0.5),0))</f>
        <v/>
      </c>
      <c r="N119" s="24">
        <f>IF($A119="","",$M119*$G119)</f>
        <v/>
      </c>
      <c r="O119" s="7">
        <f>IF($A119="","",ROUNDUP($J119*($D119+ReviewPeriod)+$M119,0))</f>
        <v/>
      </c>
      <c r="P119" s="24">
        <f>IF($A119="","",$I119+$N119)</f>
        <v/>
      </c>
      <c r="Q119" s="24">
        <f>IF($A119="","",$P119*HoldingRate)</f>
        <v/>
      </c>
      <c r="R119" s="24">
        <f>IF($A119="","",Lanes!$F119)</f>
        <v/>
      </c>
      <c r="S119" s="12">
        <f>IF($A119="","",$R119+$Q119)</f>
        <v/>
      </c>
      <c r="T119" s="24">
        <f>IF($A119="","",IFERROR($S119/$E119,0))</f>
        <v/>
      </c>
    </row>
    <row r="120">
      <c r="A120" s="15">
        <f>IF(Lanes!$A120="","",Lanes!$A120)</f>
        <v/>
      </c>
      <c r="B120" s="15">
        <f>IF($A120="","",Lanes!$B120)</f>
        <v/>
      </c>
      <c r="C120" s="15">
        <f>IF($A120="","",Lanes!$H120)</f>
        <v/>
      </c>
      <c r="D120" s="23">
        <f>IF($A120="","",Lanes!$C120)</f>
        <v/>
      </c>
      <c r="E120" s="23">
        <f>IF($A120="","",Lanes!$E120)</f>
        <v/>
      </c>
      <c r="F120" s="22">
        <f>IF($A120="","",IFERROR($E120/DaysPerYear,0))</f>
        <v/>
      </c>
      <c r="G120" s="24">
        <f>IF($A120="","",Lanes!$I120)</f>
        <v/>
      </c>
      <c r="H120" s="23">
        <f>IF($A120="","",ROUND($D120*$F120,0))</f>
        <v/>
      </c>
      <c r="I120" s="12">
        <f>IF($A120="","",$D120*$F120*$G120)</f>
        <v/>
      </c>
      <c r="J120" s="22">
        <f>IF($A120="","",IFERROR(VLOOKUP($C120,Demand!$A$5:$E$104,2,FALSE),IFERROR(AVERAGE(Demand!$B$5:$B$104),$F120)))</f>
        <v/>
      </c>
      <c r="K120" s="22">
        <f>IF($A120="","",IFERROR(VLOOKUP($C120,Demand!$A$5:$E$104,3,FALSE),0))</f>
        <v/>
      </c>
      <c r="L120" s="22">
        <f>IF($A120="","",IFERROR(VLOOKUP($C120,Demand!$A$5:$E$104,5,FALSE),1.65))</f>
        <v/>
      </c>
      <c r="M120" s="23">
        <f>IF($A120="","",ROUNDUP($L120*$K120*(($D120+ReviewPeriod)^0.5),0))</f>
        <v/>
      </c>
      <c r="N120" s="24">
        <f>IF($A120="","",$M120*$G120)</f>
        <v/>
      </c>
      <c r="O120" s="7">
        <f>IF($A120="","",ROUNDUP($J120*($D120+ReviewPeriod)+$M120,0))</f>
        <v/>
      </c>
      <c r="P120" s="24">
        <f>IF($A120="","",$I120+$N120)</f>
        <v/>
      </c>
      <c r="Q120" s="24">
        <f>IF($A120="","",$P120*HoldingRate)</f>
        <v/>
      </c>
      <c r="R120" s="24">
        <f>IF($A120="","",Lanes!$F120)</f>
        <v/>
      </c>
      <c r="S120" s="12">
        <f>IF($A120="","",$R120+$Q120)</f>
        <v/>
      </c>
      <c r="T120" s="24">
        <f>IF($A120="","",IFERROR($S120/$E120,0))</f>
        <v/>
      </c>
    </row>
    <row r="121">
      <c r="A121" s="15">
        <f>IF(Lanes!$A121="","",Lanes!$A121)</f>
        <v/>
      </c>
      <c r="B121" s="15">
        <f>IF($A121="","",Lanes!$B121)</f>
        <v/>
      </c>
      <c r="C121" s="15">
        <f>IF($A121="","",Lanes!$H121)</f>
        <v/>
      </c>
      <c r="D121" s="23">
        <f>IF($A121="","",Lanes!$C121)</f>
        <v/>
      </c>
      <c r="E121" s="23">
        <f>IF($A121="","",Lanes!$E121)</f>
        <v/>
      </c>
      <c r="F121" s="22">
        <f>IF($A121="","",IFERROR($E121/DaysPerYear,0))</f>
        <v/>
      </c>
      <c r="G121" s="24">
        <f>IF($A121="","",Lanes!$I121)</f>
        <v/>
      </c>
      <c r="H121" s="23">
        <f>IF($A121="","",ROUND($D121*$F121,0))</f>
        <v/>
      </c>
      <c r="I121" s="12">
        <f>IF($A121="","",$D121*$F121*$G121)</f>
        <v/>
      </c>
      <c r="J121" s="22">
        <f>IF($A121="","",IFERROR(VLOOKUP($C121,Demand!$A$5:$E$104,2,FALSE),IFERROR(AVERAGE(Demand!$B$5:$B$104),$F121)))</f>
        <v/>
      </c>
      <c r="K121" s="22">
        <f>IF($A121="","",IFERROR(VLOOKUP($C121,Demand!$A$5:$E$104,3,FALSE),0))</f>
        <v/>
      </c>
      <c r="L121" s="22">
        <f>IF($A121="","",IFERROR(VLOOKUP($C121,Demand!$A$5:$E$104,5,FALSE),1.65))</f>
        <v/>
      </c>
      <c r="M121" s="23">
        <f>IF($A121="","",ROUNDUP($L121*$K121*(($D121+ReviewPeriod)^0.5),0))</f>
        <v/>
      </c>
      <c r="N121" s="24">
        <f>IF($A121="","",$M121*$G121)</f>
        <v/>
      </c>
      <c r="O121" s="7">
        <f>IF($A121="","",ROUNDUP($J121*($D121+ReviewPeriod)+$M121,0))</f>
        <v/>
      </c>
      <c r="P121" s="24">
        <f>IF($A121="","",$I121+$N121)</f>
        <v/>
      </c>
      <c r="Q121" s="24">
        <f>IF($A121="","",$P121*HoldingRate)</f>
        <v/>
      </c>
      <c r="R121" s="24">
        <f>IF($A121="","",Lanes!$F121)</f>
        <v/>
      </c>
      <c r="S121" s="12">
        <f>IF($A121="","",$R121+$Q121)</f>
        <v/>
      </c>
      <c r="T121" s="24">
        <f>IF($A121="","",IFERROR($S121/$E121,0))</f>
        <v/>
      </c>
    </row>
    <row r="122">
      <c r="A122" s="15">
        <f>IF(Lanes!$A122="","",Lanes!$A122)</f>
        <v/>
      </c>
      <c r="B122" s="15">
        <f>IF($A122="","",Lanes!$B122)</f>
        <v/>
      </c>
      <c r="C122" s="15">
        <f>IF($A122="","",Lanes!$H122)</f>
        <v/>
      </c>
      <c r="D122" s="23">
        <f>IF($A122="","",Lanes!$C122)</f>
        <v/>
      </c>
      <c r="E122" s="23">
        <f>IF($A122="","",Lanes!$E122)</f>
        <v/>
      </c>
      <c r="F122" s="22">
        <f>IF($A122="","",IFERROR($E122/DaysPerYear,0))</f>
        <v/>
      </c>
      <c r="G122" s="24">
        <f>IF($A122="","",Lanes!$I122)</f>
        <v/>
      </c>
      <c r="H122" s="23">
        <f>IF($A122="","",ROUND($D122*$F122,0))</f>
        <v/>
      </c>
      <c r="I122" s="12">
        <f>IF($A122="","",$D122*$F122*$G122)</f>
        <v/>
      </c>
      <c r="J122" s="22">
        <f>IF($A122="","",IFERROR(VLOOKUP($C122,Demand!$A$5:$E$104,2,FALSE),IFERROR(AVERAGE(Demand!$B$5:$B$104),$F122)))</f>
        <v/>
      </c>
      <c r="K122" s="22">
        <f>IF($A122="","",IFERROR(VLOOKUP($C122,Demand!$A$5:$E$104,3,FALSE),0))</f>
        <v/>
      </c>
      <c r="L122" s="22">
        <f>IF($A122="","",IFERROR(VLOOKUP($C122,Demand!$A$5:$E$104,5,FALSE),1.65))</f>
        <v/>
      </c>
      <c r="M122" s="23">
        <f>IF($A122="","",ROUNDUP($L122*$K122*(($D122+ReviewPeriod)^0.5),0))</f>
        <v/>
      </c>
      <c r="N122" s="24">
        <f>IF($A122="","",$M122*$G122)</f>
        <v/>
      </c>
      <c r="O122" s="7">
        <f>IF($A122="","",ROUNDUP($J122*($D122+ReviewPeriod)+$M122,0))</f>
        <v/>
      </c>
      <c r="P122" s="24">
        <f>IF($A122="","",$I122+$N122)</f>
        <v/>
      </c>
      <c r="Q122" s="24">
        <f>IF($A122="","",$P122*HoldingRate)</f>
        <v/>
      </c>
      <c r="R122" s="24">
        <f>IF($A122="","",Lanes!$F122)</f>
        <v/>
      </c>
      <c r="S122" s="12">
        <f>IF($A122="","",$R122+$Q122)</f>
        <v/>
      </c>
      <c r="T122" s="24">
        <f>IF($A122="","",IFERROR($S122/$E122,0))</f>
        <v/>
      </c>
    </row>
    <row r="123">
      <c r="A123" s="15">
        <f>IF(Lanes!$A123="","",Lanes!$A123)</f>
        <v/>
      </c>
      <c r="B123" s="15">
        <f>IF($A123="","",Lanes!$B123)</f>
        <v/>
      </c>
      <c r="C123" s="15">
        <f>IF($A123="","",Lanes!$H123)</f>
        <v/>
      </c>
      <c r="D123" s="23">
        <f>IF($A123="","",Lanes!$C123)</f>
        <v/>
      </c>
      <c r="E123" s="23">
        <f>IF($A123="","",Lanes!$E123)</f>
        <v/>
      </c>
      <c r="F123" s="22">
        <f>IF($A123="","",IFERROR($E123/DaysPerYear,0))</f>
        <v/>
      </c>
      <c r="G123" s="24">
        <f>IF($A123="","",Lanes!$I123)</f>
        <v/>
      </c>
      <c r="H123" s="23">
        <f>IF($A123="","",ROUND($D123*$F123,0))</f>
        <v/>
      </c>
      <c r="I123" s="12">
        <f>IF($A123="","",$D123*$F123*$G123)</f>
        <v/>
      </c>
      <c r="J123" s="22">
        <f>IF($A123="","",IFERROR(VLOOKUP($C123,Demand!$A$5:$E$104,2,FALSE),IFERROR(AVERAGE(Demand!$B$5:$B$104),$F123)))</f>
        <v/>
      </c>
      <c r="K123" s="22">
        <f>IF($A123="","",IFERROR(VLOOKUP($C123,Demand!$A$5:$E$104,3,FALSE),0))</f>
        <v/>
      </c>
      <c r="L123" s="22">
        <f>IF($A123="","",IFERROR(VLOOKUP($C123,Demand!$A$5:$E$104,5,FALSE),1.65))</f>
        <v/>
      </c>
      <c r="M123" s="23">
        <f>IF($A123="","",ROUNDUP($L123*$K123*(($D123+ReviewPeriod)^0.5),0))</f>
        <v/>
      </c>
      <c r="N123" s="24">
        <f>IF($A123="","",$M123*$G123)</f>
        <v/>
      </c>
      <c r="O123" s="7">
        <f>IF($A123="","",ROUNDUP($J123*($D123+ReviewPeriod)+$M123,0))</f>
        <v/>
      </c>
      <c r="P123" s="24">
        <f>IF($A123="","",$I123+$N123)</f>
        <v/>
      </c>
      <c r="Q123" s="24">
        <f>IF($A123="","",$P123*HoldingRate)</f>
        <v/>
      </c>
      <c r="R123" s="24">
        <f>IF($A123="","",Lanes!$F123)</f>
        <v/>
      </c>
      <c r="S123" s="12">
        <f>IF($A123="","",$R123+$Q123)</f>
        <v/>
      </c>
      <c r="T123" s="24">
        <f>IF($A123="","",IFERROR($S123/$E123,0))</f>
        <v/>
      </c>
    </row>
    <row r="124">
      <c r="A124" s="15">
        <f>IF(Lanes!$A124="","",Lanes!$A124)</f>
        <v/>
      </c>
      <c r="B124" s="15">
        <f>IF($A124="","",Lanes!$B124)</f>
        <v/>
      </c>
      <c r="C124" s="15">
        <f>IF($A124="","",Lanes!$H124)</f>
        <v/>
      </c>
      <c r="D124" s="23">
        <f>IF($A124="","",Lanes!$C124)</f>
        <v/>
      </c>
      <c r="E124" s="23">
        <f>IF($A124="","",Lanes!$E124)</f>
        <v/>
      </c>
      <c r="F124" s="22">
        <f>IF($A124="","",IFERROR($E124/DaysPerYear,0))</f>
        <v/>
      </c>
      <c r="G124" s="24">
        <f>IF($A124="","",Lanes!$I124)</f>
        <v/>
      </c>
      <c r="H124" s="23">
        <f>IF($A124="","",ROUND($D124*$F124,0))</f>
        <v/>
      </c>
      <c r="I124" s="12">
        <f>IF($A124="","",$D124*$F124*$G124)</f>
        <v/>
      </c>
      <c r="J124" s="22">
        <f>IF($A124="","",IFERROR(VLOOKUP($C124,Demand!$A$5:$E$104,2,FALSE),IFERROR(AVERAGE(Demand!$B$5:$B$104),$F124)))</f>
        <v/>
      </c>
      <c r="K124" s="22">
        <f>IF($A124="","",IFERROR(VLOOKUP($C124,Demand!$A$5:$E$104,3,FALSE),0))</f>
        <v/>
      </c>
      <c r="L124" s="22">
        <f>IF($A124="","",IFERROR(VLOOKUP($C124,Demand!$A$5:$E$104,5,FALSE),1.65))</f>
        <v/>
      </c>
      <c r="M124" s="23">
        <f>IF($A124="","",ROUNDUP($L124*$K124*(($D124+ReviewPeriod)^0.5),0))</f>
        <v/>
      </c>
      <c r="N124" s="24">
        <f>IF($A124="","",$M124*$G124)</f>
        <v/>
      </c>
      <c r="O124" s="7">
        <f>IF($A124="","",ROUNDUP($J124*($D124+ReviewPeriod)+$M124,0))</f>
        <v/>
      </c>
      <c r="P124" s="24">
        <f>IF($A124="","",$I124+$N124)</f>
        <v/>
      </c>
      <c r="Q124" s="24">
        <f>IF($A124="","",$P124*HoldingRate)</f>
        <v/>
      </c>
      <c r="R124" s="24">
        <f>IF($A124="","",Lanes!$F124)</f>
        <v/>
      </c>
      <c r="S124" s="12">
        <f>IF($A124="","",$R124+$Q124)</f>
        <v/>
      </c>
      <c r="T124" s="24">
        <f>IF($A124="","",IFERROR($S124/$E124,0))</f>
        <v/>
      </c>
    </row>
    <row r="125">
      <c r="A125" s="15">
        <f>IF(Lanes!$A125="","",Lanes!$A125)</f>
        <v/>
      </c>
      <c r="B125" s="15">
        <f>IF($A125="","",Lanes!$B125)</f>
        <v/>
      </c>
      <c r="C125" s="15">
        <f>IF($A125="","",Lanes!$H125)</f>
        <v/>
      </c>
      <c r="D125" s="23">
        <f>IF($A125="","",Lanes!$C125)</f>
        <v/>
      </c>
      <c r="E125" s="23">
        <f>IF($A125="","",Lanes!$E125)</f>
        <v/>
      </c>
      <c r="F125" s="22">
        <f>IF($A125="","",IFERROR($E125/DaysPerYear,0))</f>
        <v/>
      </c>
      <c r="G125" s="24">
        <f>IF($A125="","",Lanes!$I125)</f>
        <v/>
      </c>
      <c r="H125" s="23">
        <f>IF($A125="","",ROUND($D125*$F125,0))</f>
        <v/>
      </c>
      <c r="I125" s="12">
        <f>IF($A125="","",$D125*$F125*$G125)</f>
        <v/>
      </c>
      <c r="J125" s="22">
        <f>IF($A125="","",IFERROR(VLOOKUP($C125,Demand!$A$5:$E$104,2,FALSE),IFERROR(AVERAGE(Demand!$B$5:$B$104),$F125)))</f>
        <v/>
      </c>
      <c r="K125" s="22">
        <f>IF($A125="","",IFERROR(VLOOKUP($C125,Demand!$A$5:$E$104,3,FALSE),0))</f>
        <v/>
      </c>
      <c r="L125" s="22">
        <f>IF($A125="","",IFERROR(VLOOKUP($C125,Demand!$A$5:$E$104,5,FALSE),1.65))</f>
        <v/>
      </c>
      <c r="M125" s="23">
        <f>IF($A125="","",ROUNDUP($L125*$K125*(($D125+ReviewPeriod)^0.5),0))</f>
        <v/>
      </c>
      <c r="N125" s="24">
        <f>IF($A125="","",$M125*$G125)</f>
        <v/>
      </c>
      <c r="O125" s="7">
        <f>IF($A125="","",ROUNDUP($J125*($D125+ReviewPeriod)+$M125,0))</f>
        <v/>
      </c>
      <c r="P125" s="24">
        <f>IF($A125="","",$I125+$N125)</f>
        <v/>
      </c>
      <c r="Q125" s="24">
        <f>IF($A125="","",$P125*HoldingRate)</f>
        <v/>
      </c>
      <c r="R125" s="24">
        <f>IF($A125="","",Lanes!$F125)</f>
        <v/>
      </c>
      <c r="S125" s="12">
        <f>IF($A125="","",$R125+$Q125)</f>
        <v/>
      </c>
      <c r="T125" s="24">
        <f>IF($A125="","",IFERROR($S125/$E125,0))</f>
        <v/>
      </c>
    </row>
    <row r="126">
      <c r="A126" s="15">
        <f>IF(Lanes!$A126="","",Lanes!$A126)</f>
        <v/>
      </c>
      <c r="B126" s="15">
        <f>IF($A126="","",Lanes!$B126)</f>
        <v/>
      </c>
      <c r="C126" s="15">
        <f>IF($A126="","",Lanes!$H126)</f>
        <v/>
      </c>
      <c r="D126" s="23">
        <f>IF($A126="","",Lanes!$C126)</f>
        <v/>
      </c>
      <c r="E126" s="23">
        <f>IF($A126="","",Lanes!$E126)</f>
        <v/>
      </c>
      <c r="F126" s="22">
        <f>IF($A126="","",IFERROR($E126/DaysPerYear,0))</f>
        <v/>
      </c>
      <c r="G126" s="24">
        <f>IF($A126="","",Lanes!$I126)</f>
        <v/>
      </c>
      <c r="H126" s="23">
        <f>IF($A126="","",ROUND($D126*$F126,0))</f>
        <v/>
      </c>
      <c r="I126" s="12">
        <f>IF($A126="","",$D126*$F126*$G126)</f>
        <v/>
      </c>
      <c r="J126" s="22">
        <f>IF($A126="","",IFERROR(VLOOKUP($C126,Demand!$A$5:$E$104,2,FALSE),IFERROR(AVERAGE(Demand!$B$5:$B$104),$F126)))</f>
        <v/>
      </c>
      <c r="K126" s="22">
        <f>IF($A126="","",IFERROR(VLOOKUP($C126,Demand!$A$5:$E$104,3,FALSE),0))</f>
        <v/>
      </c>
      <c r="L126" s="22">
        <f>IF($A126="","",IFERROR(VLOOKUP($C126,Demand!$A$5:$E$104,5,FALSE),1.65))</f>
        <v/>
      </c>
      <c r="M126" s="23">
        <f>IF($A126="","",ROUNDUP($L126*$K126*(($D126+ReviewPeriod)^0.5),0))</f>
        <v/>
      </c>
      <c r="N126" s="24">
        <f>IF($A126="","",$M126*$G126)</f>
        <v/>
      </c>
      <c r="O126" s="7">
        <f>IF($A126="","",ROUNDUP($J126*($D126+ReviewPeriod)+$M126,0))</f>
        <v/>
      </c>
      <c r="P126" s="24">
        <f>IF($A126="","",$I126+$N126)</f>
        <v/>
      </c>
      <c r="Q126" s="24">
        <f>IF($A126="","",$P126*HoldingRate)</f>
        <v/>
      </c>
      <c r="R126" s="24">
        <f>IF($A126="","",Lanes!$F126)</f>
        <v/>
      </c>
      <c r="S126" s="12">
        <f>IF($A126="","",$R126+$Q126)</f>
        <v/>
      </c>
      <c r="T126" s="24">
        <f>IF($A126="","",IFERROR($S126/$E126,0))</f>
        <v/>
      </c>
    </row>
    <row r="127">
      <c r="A127" s="15">
        <f>IF(Lanes!$A127="","",Lanes!$A127)</f>
        <v/>
      </c>
      <c r="B127" s="15">
        <f>IF($A127="","",Lanes!$B127)</f>
        <v/>
      </c>
      <c r="C127" s="15">
        <f>IF($A127="","",Lanes!$H127)</f>
        <v/>
      </c>
      <c r="D127" s="23">
        <f>IF($A127="","",Lanes!$C127)</f>
        <v/>
      </c>
      <c r="E127" s="23">
        <f>IF($A127="","",Lanes!$E127)</f>
        <v/>
      </c>
      <c r="F127" s="22">
        <f>IF($A127="","",IFERROR($E127/DaysPerYear,0))</f>
        <v/>
      </c>
      <c r="G127" s="24">
        <f>IF($A127="","",Lanes!$I127)</f>
        <v/>
      </c>
      <c r="H127" s="23">
        <f>IF($A127="","",ROUND($D127*$F127,0))</f>
        <v/>
      </c>
      <c r="I127" s="12">
        <f>IF($A127="","",$D127*$F127*$G127)</f>
        <v/>
      </c>
      <c r="J127" s="22">
        <f>IF($A127="","",IFERROR(VLOOKUP($C127,Demand!$A$5:$E$104,2,FALSE),IFERROR(AVERAGE(Demand!$B$5:$B$104),$F127)))</f>
        <v/>
      </c>
      <c r="K127" s="22">
        <f>IF($A127="","",IFERROR(VLOOKUP($C127,Demand!$A$5:$E$104,3,FALSE),0))</f>
        <v/>
      </c>
      <c r="L127" s="22">
        <f>IF($A127="","",IFERROR(VLOOKUP($C127,Demand!$A$5:$E$104,5,FALSE),1.65))</f>
        <v/>
      </c>
      <c r="M127" s="23">
        <f>IF($A127="","",ROUNDUP($L127*$K127*(($D127+ReviewPeriod)^0.5),0))</f>
        <v/>
      </c>
      <c r="N127" s="24">
        <f>IF($A127="","",$M127*$G127)</f>
        <v/>
      </c>
      <c r="O127" s="7">
        <f>IF($A127="","",ROUNDUP($J127*($D127+ReviewPeriod)+$M127,0))</f>
        <v/>
      </c>
      <c r="P127" s="24">
        <f>IF($A127="","",$I127+$N127)</f>
        <v/>
      </c>
      <c r="Q127" s="24">
        <f>IF($A127="","",$P127*HoldingRate)</f>
        <v/>
      </c>
      <c r="R127" s="24">
        <f>IF($A127="","",Lanes!$F127)</f>
        <v/>
      </c>
      <c r="S127" s="12">
        <f>IF($A127="","",$R127+$Q127)</f>
        <v/>
      </c>
      <c r="T127" s="24">
        <f>IF($A127="","",IFERROR($S127/$E127,0))</f>
        <v/>
      </c>
    </row>
    <row r="128">
      <c r="A128" s="15">
        <f>IF(Lanes!$A128="","",Lanes!$A128)</f>
        <v/>
      </c>
      <c r="B128" s="15">
        <f>IF($A128="","",Lanes!$B128)</f>
        <v/>
      </c>
      <c r="C128" s="15">
        <f>IF($A128="","",Lanes!$H128)</f>
        <v/>
      </c>
      <c r="D128" s="23">
        <f>IF($A128="","",Lanes!$C128)</f>
        <v/>
      </c>
      <c r="E128" s="23">
        <f>IF($A128="","",Lanes!$E128)</f>
        <v/>
      </c>
      <c r="F128" s="22">
        <f>IF($A128="","",IFERROR($E128/DaysPerYear,0))</f>
        <v/>
      </c>
      <c r="G128" s="24">
        <f>IF($A128="","",Lanes!$I128)</f>
        <v/>
      </c>
      <c r="H128" s="23">
        <f>IF($A128="","",ROUND($D128*$F128,0))</f>
        <v/>
      </c>
      <c r="I128" s="12">
        <f>IF($A128="","",$D128*$F128*$G128)</f>
        <v/>
      </c>
      <c r="J128" s="22">
        <f>IF($A128="","",IFERROR(VLOOKUP($C128,Demand!$A$5:$E$104,2,FALSE),IFERROR(AVERAGE(Demand!$B$5:$B$104),$F128)))</f>
        <v/>
      </c>
      <c r="K128" s="22">
        <f>IF($A128="","",IFERROR(VLOOKUP($C128,Demand!$A$5:$E$104,3,FALSE),0))</f>
        <v/>
      </c>
      <c r="L128" s="22">
        <f>IF($A128="","",IFERROR(VLOOKUP($C128,Demand!$A$5:$E$104,5,FALSE),1.65))</f>
        <v/>
      </c>
      <c r="M128" s="23">
        <f>IF($A128="","",ROUNDUP($L128*$K128*(($D128+ReviewPeriod)^0.5),0))</f>
        <v/>
      </c>
      <c r="N128" s="24">
        <f>IF($A128="","",$M128*$G128)</f>
        <v/>
      </c>
      <c r="O128" s="7">
        <f>IF($A128="","",ROUNDUP($J128*($D128+ReviewPeriod)+$M128,0))</f>
        <v/>
      </c>
      <c r="P128" s="24">
        <f>IF($A128="","",$I128+$N128)</f>
        <v/>
      </c>
      <c r="Q128" s="24">
        <f>IF($A128="","",$P128*HoldingRate)</f>
        <v/>
      </c>
      <c r="R128" s="24">
        <f>IF($A128="","",Lanes!$F128)</f>
        <v/>
      </c>
      <c r="S128" s="12">
        <f>IF($A128="","",$R128+$Q128)</f>
        <v/>
      </c>
      <c r="T128" s="24">
        <f>IF($A128="","",IFERROR($S128/$E128,0))</f>
        <v/>
      </c>
    </row>
    <row r="129">
      <c r="A129" s="15">
        <f>IF(Lanes!$A129="","",Lanes!$A129)</f>
        <v/>
      </c>
      <c r="B129" s="15">
        <f>IF($A129="","",Lanes!$B129)</f>
        <v/>
      </c>
      <c r="C129" s="15">
        <f>IF($A129="","",Lanes!$H129)</f>
        <v/>
      </c>
      <c r="D129" s="23">
        <f>IF($A129="","",Lanes!$C129)</f>
        <v/>
      </c>
      <c r="E129" s="23">
        <f>IF($A129="","",Lanes!$E129)</f>
        <v/>
      </c>
      <c r="F129" s="22">
        <f>IF($A129="","",IFERROR($E129/DaysPerYear,0))</f>
        <v/>
      </c>
      <c r="G129" s="24">
        <f>IF($A129="","",Lanes!$I129)</f>
        <v/>
      </c>
      <c r="H129" s="23">
        <f>IF($A129="","",ROUND($D129*$F129,0))</f>
        <v/>
      </c>
      <c r="I129" s="12">
        <f>IF($A129="","",$D129*$F129*$G129)</f>
        <v/>
      </c>
      <c r="J129" s="22">
        <f>IF($A129="","",IFERROR(VLOOKUP($C129,Demand!$A$5:$E$104,2,FALSE),IFERROR(AVERAGE(Demand!$B$5:$B$104),$F129)))</f>
        <v/>
      </c>
      <c r="K129" s="22">
        <f>IF($A129="","",IFERROR(VLOOKUP($C129,Demand!$A$5:$E$104,3,FALSE),0))</f>
        <v/>
      </c>
      <c r="L129" s="22">
        <f>IF($A129="","",IFERROR(VLOOKUP($C129,Demand!$A$5:$E$104,5,FALSE),1.65))</f>
        <v/>
      </c>
      <c r="M129" s="23">
        <f>IF($A129="","",ROUNDUP($L129*$K129*(($D129+ReviewPeriod)^0.5),0))</f>
        <v/>
      </c>
      <c r="N129" s="24">
        <f>IF($A129="","",$M129*$G129)</f>
        <v/>
      </c>
      <c r="O129" s="7">
        <f>IF($A129="","",ROUNDUP($J129*($D129+ReviewPeriod)+$M129,0))</f>
        <v/>
      </c>
      <c r="P129" s="24">
        <f>IF($A129="","",$I129+$N129)</f>
        <v/>
      </c>
      <c r="Q129" s="24">
        <f>IF($A129="","",$P129*HoldingRate)</f>
        <v/>
      </c>
      <c r="R129" s="24">
        <f>IF($A129="","",Lanes!$F129)</f>
        <v/>
      </c>
      <c r="S129" s="12">
        <f>IF($A129="","",$R129+$Q129)</f>
        <v/>
      </c>
      <c r="T129" s="24">
        <f>IF($A129="","",IFERROR($S129/$E129,0))</f>
        <v/>
      </c>
    </row>
    <row r="130">
      <c r="A130" s="15">
        <f>IF(Lanes!$A130="","",Lanes!$A130)</f>
        <v/>
      </c>
      <c r="B130" s="15">
        <f>IF($A130="","",Lanes!$B130)</f>
        <v/>
      </c>
      <c r="C130" s="15">
        <f>IF($A130="","",Lanes!$H130)</f>
        <v/>
      </c>
      <c r="D130" s="23">
        <f>IF($A130="","",Lanes!$C130)</f>
        <v/>
      </c>
      <c r="E130" s="23">
        <f>IF($A130="","",Lanes!$E130)</f>
        <v/>
      </c>
      <c r="F130" s="22">
        <f>IF($A130="","",IFERROR($E130/DaysPerYear,0))</f>
        <v/>
      </c>
      <c r="G130" s="24">
        <f>IF($A130="","",Lanes!$I130)</f>
        <v/>
      </c>
      <c r="H130" s="23">
        <f>IF($A130="","",ROUND($D130*$F130,0))</f>
        <v/>
      </c>
      <c r="I130" s="12">
        <f>IF($A130="","",$D130*$F130*$G130)</f>
        <v/>
      </c>
      <c r="J130" s="22">
        <f>IF($A130="","",IFERROR(VLOOKUP($C130,Demand!$A$5:$E$104,2,FALSE),IFERROR(AVERAGE(Demand!$B$5:$B$104),$F130)))</f>
        <v/>
      </c>
      <c r="K130" s="22">
        <f>IF($A130="","",IFERROR(VLOOKUP($C130,Demand!$A$5:$E$104,3,FALSE),0))</f>
        <v/>
      </c>
      <c r="L130" s="22">
        <f>IF($A130="","",IFERROR(VLOOKUP($C130,Demand!$A$5:$E$104,5,FALSE),1.65))</f>
        <v/>
      </c>
      <c r="M130" s="23">
        <f>IF($A130="","",ROUNDUP($L130*$K130*(($D130+ReviewPeriod)^0.5),0))</f>
        <v/>
      </c>
      <c r="N130" s="24">
        <f>IF($A130="","",$M130*$G130)</f>
        <v/>
      </c>
      <c r="O130" s="7">
        <f>IF($A130="","",ROUNDUP($J130*($D130+ReviewPeriod)+$M130,0))</f>
        <v/>
      </c>
      <c r="P130" s="24">
        <f>IF($A130="","",$I130+$N130)</f>
        <v/>
      </c>
      <c r="Q130" s="24">
        <f>IF($A130="","",$P130*HoldingRate)</f>
        <v/>
      </c>
      <c r="R130" s="24">
        <f>IF($A130="","",Lanes!$F130)</f>
        <v/>
      </c>
      <c r="S130" s="12">
        <f>IF($A130="","",$R130+$Q130)</f>
        <v/>
      </c>
      <c r="T130" s="24">
        <f>IF($A130="","",IFERROR($S130/$E130,0))</f>
        <v/>
      </c>
    </row>
    <row r="131">
      <c r="A131" s="15">
        <f>IF(Lanes!$A131="","",Lanes!$A131)</f>
        <v/>
      </c>
      <c r="B131" s="15">
        <f>IF($A131="","",Lanes!$B131)</f>
        <v/>
      </c>
      <c r="C131" s="15">
        <f>IF($A131="","",Lanes!$H131)</f>
        <v/>
      </c>
      <c r="D131" s="23">
        <f>IF($A131="","",Lanes!$C131)</f>
        <v/>
      </c>
      <c r="E131" s="23">
        <f>IF($A131="","",Lanes!$E131)</f>
        <v/>
      </c>
      <c r="F131" s="22">
        <f>IF($A131="","",IFERROR($E131/DaysPerYear,0))</f>
        <v/>
      </c>
      <c r="G131" s="24">
        <f>IF($A131="","",Lanes!$I131)</f>
        <v/>
      </c>
      <c r="H131" s="23">
        <f>IF($A131="","",ROUND($D131*$F131,0))</f>
        <v/>
      </c>
      <c r="I131" s="12">
        <f>IF($A131="","",$D131*$F131*$G131)</f>
        <v/>
      </c>
      <c r="J131" s="22">
        <f>IF($A131="","",IFERROR(VLOOKUP($C131,Demand!$A$5:$E$104,2,FALSE),IFERROR(AVERAGE(Demand!$B$5:$B$104),$F131)))</f>
        <v/>
      </c>
      <c r="K131" s="22">
        <f>IF($A131="","",IFERROR(VLOOKUP($C131,Demand!$A$5:$E$104,3,FALSE),0))</f>
        <v/>
      </c>
      <c r="L131" s="22">
        <f>IF($A131="","",IFERROR(VLOOKUP($C131,Demand!$A$5:$E$104,5,FALSE),1.65))</f>
        <v/>
      </c>
      <c r="M131" s="23">
        <f>IF($A131="","",ROUNDUP($L131*$K131*(($D131+ReviewPeriod)^0.5),0))</f>
        <v/>
      </c>
      <c r="N131" s="24">
        <f>IF($A131="","",$M131*$G131)</f>
        <v/>
      </c>
      <c r="O131" s="7">
        <f>IF($A131="","",ROUNDUP($J131*($D131+ReviewPeriod)+$M131,0))</f>
        <v/>
      </c>
      <c r="P131" s="24">
        <f>IF($A131="","",$I131+$N131)</f>
        <v/>
      </c>
      <c r="Q131" s="24">
        <f>IF($A131="","",$P131*HoldingRate)</f>
        <v/>
      </c>
      <c r="R131" s="24">
        <f>IF($A131="","",Lanes!$F131)</f>
        <v/>
      </c>
      <c r="S131" s="12">
        <f>IF($A131="","",$R131+$Q131)</f>
        <v/>
      </c>
      <c r="T131" s="24">
        <f>IF($A131="","",IFERROR($S131/$E131,0))</f>
        <v/>
      </c>
    </row>
    <row r="132">
      <c r="A132" s="15">
        <f>IF(Lanes!$A132="","",Lanes!$A132)</f>
        <v/>
      </c>
      <c r="B132" s="15">
        <f>IF($A132="","",Lanes!$B132)</f>
        <v/>
      </c>
      <c r="C132" s="15">
        <f>IF($A132="","",Lanes!$H132)</f>
        <v/>
      </c>
      <c r="D132" s="23">
        <f>IF($A132="","",Lanes!$C132)</f>
        <v/>
      </c>
      <c r="E132" s="23">
        <f>IF($A132="","",Lanes!$E132)</f>
        <v/>
      </c>
      <c r="F132" s="22">
        <f>IF($A132="","",IFERROR($E132/DaysPerYear,0))</f>
        <v/>
      </c>
      <c r="G132" s="24">
        <f>IF($A132="","",Lanes!$I132)</f>
        <v/>
      </c>
      <c r="H132" s="23">
        <f>IF($A132="","",ROUND($D132*$F132,0))</f>
        <v/>
      </c>
      <c r="I132" s="12">
        <f>IF($A132="","",$D132*$F132*$G132)</f>
        <v/>
      </c>
      <c r="J132" s="22">
        <f>IF($A132="","",IFERROR(VLOOKUP($C132,Demand!$A$5:$E$104,2,FALSE),IFERROR(AVERAGE(Demand!$B$5:$B$104),$F132)))</f>
        <v/>
      </c>
      <c r="K132" s="22">
        <f>IF($A132="","",IFERROR(VLOOKUP($C132,Demand!$A$5:$E$104,3,FALSE),0))</f>
        <v/>
      </c>
      <c r="L132" s="22">
        <f>IF($A132="","",IFERROR(VLOOKUP($C132,Demand!$A$5:$E$104,5,FALSE),1.65))</f>
        <v/>
      </c>
      <c r="M132" s="23">
        <f>IF($A132="","",ROUNDUP($L132*$K132*(($D132+ReviewPeriod)^0.5),0))</f>
        <v/>
      </c>
      <c r="N132" s="24">
        <f>IF($A132="","",$M132*$G132)</f>
        <v/>
      </c>
      <c r="O132" s="7">
        <f>IF($A132="","",ROUNDUP($J132*($D132+ReviewPeriod)+$M132,0))</f>
        <v/>
      </c>
      <c r="P132" s="24">
        <f>IF($A132="","",$I132+$N132)</f>
        <v/>
      </c>
      <c r="Q132" s="24">
        <f>IF($A132="","",$P132*HoldingRate)</f>
        <v/>
      </c>
      <c r="R132" s="24">
        <f>IF($A132="","",Lanes!$F132)</f>
        <v/>
      </c>
      <c r="S132" s="12">
        <f>IF($A132="","",$R132+$Q132)</f>
        <v/>
      </c>
      <c r="T132" s="24">
        <f>IF($A132="","",IFERROR($S132/$E132,0))</f>
        <v/>
      </c>
    </row>
    <row r="133">
      <c r="A133" s="15">
        <f>IF(Lanes!$A133="","",Lanes!$A133)</f>
        <v/>
      </c>
      <c r="B133" s="15">
        <f>IF($A133="","",Lanes!$B133)</f>
        <v/>
      </c>
      <c r="C133" s="15">
        <f>IF($A133="","",Lanes!$H133)</f>
        <v/>
      </c>
      <c r="D133" s="23">
        <f>IF($A133="","",Lanes!$C133)</f>
        <v/>
      </c>
      <c r="E133" s="23">
        <f>IF($A133="","",Lanes!$E133)</f>
        <v/>
      </c>
      <c r="F133" s="22">
        <f>IF($A133="","",IFERROR($E133/DaysPerYear,0))</f>
        <v/>
      </c>
      <c r="G133" s="24">
        <f>IF($A133="","",Lanes!$I133)</f>
        <v/>
      </c>
      <c r="H133" s="23">
        <f>IF($A133="","",ROUND($D133*$F133,0))</f>
        <v/>
      </c>
      <c r="I133" s="12">
        <f>IF($A133="","",$D133*$F133*$G133)</f>
        <v/>
      </c>
      <c r="J133" s="22">
        <f>IF($A133="","",IFERROR(VLOOKUP($C133,Demand!$A$5:$E$104,2,FALSE),IFERROR(AVERAGE(Demand!$B$5:$B$104),$F133)))</f>
        <v/>
      </c>
      <c r="K133" s="22">
        <f>IF($A133="","",IFERROR(VLOOKUP($C133,Demand!$A$5:$E$104,3,FALSE),0))</f>
        <v/>
      </c>
      <c r="L133" s="22">
        <f>IF($A133="","",IFERROR(VLOOKUP($C133,Demand!$A$5:$E$104,5,FALSE),1.65))</f>
        <v/>
      </c>
      <c r="M133" s="23">
        <f>IF($A133="","",ROUNDUP($L133*$K133*(($D133+ReviewPeriod)^0.5),0))</f>
        <v/>
      </c>
      <c r="N133" s="24">
        <f>IF($A133="","",$M133*$G133)</f>
        <v/>
      </c>
      <c r="O133" s="7">
        <f>IF($A133="","",ROUNDUP($J133*($D133+ReviewPeriod)+$M133,0))</f>
        <v/>
      </c>
      <c r="P133" s="24">
        <f>IF($A133="","",$I133+$N133)</f>
        <v/>
      </c>
      <c r="Q133" s="24">
        <f>IF($A133="","",$P133*HoldingRate)</f>
        <v/>
      </c>
      <c r="R133" s="24">
        <f>IF($A133="","",Lanes!$F133)</f>
        <v/>
      </c>
      <c r="S133" s="12">
        <f>IF($A133="","",$R133+$Q133)</f>
        <v/>
      </c>
      <c r="T133" s="24">
        <f>IF($A133="","",IFERROR($S133/$E133,0))</f>
        <v/>
      </c>
    </row>
    <row r="134">
      <c r="A134" s="15">
        <f>IF(Lanes!$A134="","",Lanes!$A134)</f>
        <v/>
      </c>
      <c r="B134" s="15">
        <f>IF($A134="","",Lanes!$B134)</f>
        <v/>
      </c>
      <c r="C134" s="15">
        <f>IF($A134="","",Lanes!$H134)</f>
        <v/>
      </c>
      <c r="D134" s="23">
        <f>IF($A134="","",Lanes!$C134)</f>
        <v/>
      </c>
      <c r="E134" s="23">
        <f>IF($A134="","",Lanes!$E134)</f>
        <v/>
      </c>
      <c r="F134" s="22">
        <f>IF($A134="","",IFERROR($E134/DaysPerYear,0))</f>
        <v/>
      </c>
      <c r="G134" s="24">
        <f>IF($A134="","",Lanes!$I134)</f>
        <v/>
      </c>
      <c r="H134" s="23">
        <f>IF($A134="","",ROUND($D134*$F134,0))</f>
        <v/>
      </c>
      <c r="I134" s="12">
        <f>IF($A134="","",$D134*$F134*$G134)</f>
        <v/>
      </c>
      <c r="J134" s="22">
        <f>IF($A134="","",IFERROR(VLOOKUP($C134,Demand!$A$5:$E$104,2,FALSE),IFERROR(AVERAGE(Demand!$B$5:$B$104),$F134)))</f>
        <v/>
      </c>
      <c r="K134" s="22">
        <f>IF($A134="","",IFERROR(VLOOKUP($C134,Demand!$A$5:$E$104,3,FALSE),0))</f>
        <v/>
      </c>
      <c r="L134" s="22">
        <f>IF($A134="","",IFERROR(VLOOKUP($C134,Demand!$A$5:$E$104,5,FALSE),1.65))</f>
        <v/>
      </c>
      <c r="M134" s="23">
        <f>IF($A134="","",ROUNDUP($L134*$K134*(($D134+ReviewPeriod)^0.5),0))</f>
        <v/>
      </c>
      <c r="N134" s="24">
        <f>IF($A134="","",$M134*$G134)</f>
        <v/>
      </c>
      <c r="O134" s="7">
        <f>IF($A134="","",ROUNDUP($J134*($D134+ReviewPeriod)+$M134,0))</f>
        <v/>
      </c>
      <c r="P134" s="24">
        <f>IF($A134="","",$I134+$N134)</f>
        <v/>
      </c>
      <c r="Q134" s="24">
        <f>IF($A134="","",$P134*HoldingRate)</f>
        <v/>
      </c>
      <c r="R134" s="24">
        <f>IF($A134="","",Lanes!$F134)</f>
        <v/>
      </c>
      <c r="S134" s="12">
        <f>IF($A134="","",$R134+$Q134)</f>
        <v/>
      </c>
      <c r="T134" s="24">
        <f>IF($A134="","",IFERROR($S134/$E134,0))</f>
        <v/>
      </c>
    </row>
    <row r="135">
      <c r="A135" s="15">
        <f>IF(Lanes!$A135="","",Lanes!$A135)</f>
        <v/>
      </c>
      <c r="B135" s="15">
        <f>IF($A135="","",Lanes!$B135)</f>
        <v/>
      </c>
      <c r="C135" s="15">
        <f>IF($A135="","",Lanes!$H135)</f>
        <v/>
      </c>
      <c r="D135" s="23">
        <f>IF($A135="","",Lanes!$C135)</f>
        <v/>
      </c>
      <c r="E135" s="23">
        <f>IF($A135="","",Lanes!$E135)</f>
        <v/>
      </c>
      <c r="F135" s="22">
        <f>IF($A135="","",IFERROR($E135/DaysPerYear,0))</f>
        <v/>
      </c>
      <c r="G135" s="24">
        <f>IF($A135="","",Lanes!$I135)</f>
        <v/>
      </c>
      <c r="H135" s="23">
        <f>IF($A135="","",ROUND($D135*$F135,0))</f>
        <v/>
      </c>
      <c r="I135" s="12">
        <f>IF($A135="","",$D135*$F135*$G135)</f>
        <v/>
      </c>
      <c r="J135" s="22">
        <f>IF($A135="","",IFERROR(VLOOKUP($C135,Demand!$A$5:$E$104,2,FALSE),IFERROR(AVERAGE(Demand!$B$5:$B$104),$F135)))</f>
        <v/>
      </c>
      <c r="K135" s="22">
        <f>IF($A135="","",IFERROR(VLOOKUP($C135,Demand!$A$5:$E$104,3,FALSE),0))</f>
        <v/>
      </c>
      <c r="L135" s="22">
        <f>IF($A135="","",IFERROR(VLOOKUP($C135,Demand!$A$5:$E$104,5,FALSE),1.65))</f>
        <v/>
      </c>
      <c r="M135" s="23">
        <f>IF($A135="","",ROUNDUP($L135*$K135*(($D135+ReviewPeriod)^0.5),0))</f>
        <v/>
      </c>
      <c r="N135" s="24">
        <f>IF($A135="","",$M135*$G135)</f>
        <v/>
      </c>
      <c r="O135" s="7">
        <f>IF($A135="","",ROUNDUP($J135*($D135+ReviewPeriod)+$M135,0))</f>
        <v/>
      </c>
      <c r="P135" s="24">
        <f>IF($A135="","",$I135+$N135)</f>
        <v/>
      </c>
      <c r="Q135" s="24">
        <f>IF($A135="","",$P135*HoldingRate)</f>
        <v/>
      </c>
      <c r="R135" s="24">
        <f>IF($A135="","",Lanes!$F135)</f>
        <v/>
      </c>
      <c r="S135" s="12">
        <f>IF($A135="","",$R135+$Q135)</f>
        <v/>
      </c>
      <c r="T135" s="24">
        <f>IF($A135="","",IFERROR($S135/$E135,0))</f>
        <v/>
      </c>
    </row>
    <row r="136">
      <c r="A136" s="15">
        <f>IF(Lanes!$A136="","",Lanes!$A136)</f>
        <v/>
      </c>
      <c r="B136" s="15">
        <f>IF($A136="","",Lanes!$B136)</f>
        <v/>
      </c>
      <c r="C136" s="15">
        <f>IF($A136="","",Lanes!$H136)</f>
        <v/>
      </c>
      <c r="D136" s="23">
        <f>IF($A136="","",Lanes!$C136)</f>
        <v/>
      </c>
      <c r="E136" s="23">
        <f>IF($A136="","",Lanes!$E136)</f>
        <v/>
      </c>
      <c r="F136" s="22">
        <f>IF($A136="","",IFERROR($E136/DaysPerYear,0))</f>
        <v/>
      </c>
      <c r="G136" s="24">
        <f>IF($A136="","",Lanes!$I136)</f>
        <v/>
      </c>
      <c r="H136" s="23">
        <f>IF($A136="","",ROUND($D136*$F136,0))</f>
        <v/>
      </c>
      <c r="I136" s="12">
        <f>IF($A136="","",$D136*$F136*$G136)</f>
        <v/>
      </c>
      <c r="J136" s="22">
        <f>IF($A136="","",IFERROR(VLOOKUP($C136,Demand!$A$5:$E$104,2,FALSE),IFERROR(AVERAGE(Demand!$B$5:$B$104),$F136)))</f>
        <v/>
      </c>
      <c r="K136" s="22">
        <f>IF($A136="","",IFERROR(VLOOKUP($C136,Demand!$A$5:$E$104,3,FALSE),0))</f>
        <v/>
      </c>
      <c r="L136" s="22">
        <f>IF($A136="","",IFERROR(VLOOKUP($C136,Demand!$A$5:$E$104,5,FALSE),1.65))</f>
        <v/>
      </c>
      <c r="M136" s="23">
        <f>IF($A136="","",ROUNDUP($L136*$K136*(($D136+ReviewPeriod)^0.5),0))</f>
        <v/>
      </c>
      <c r="N136" s="24">
        <f>IF($A136="","",$M136*$G136)</f>
        <v/>
      </c>
      <c r="O136" s="7">
        <f>IF($A136="","",ROUNDUP($J136*($D136+ReviewPeriod)+$M136,0))</f>
        <v/>
      </c>
      <c r="P136" s="24">
        <f>IF($A136="","",$I136+$N136)</f>
        <v/>
      </c>
      <c r="Q136" s="24">
        <f>IF($A136="","",$P136*HoldingRate)</f>
        <v/>
      </c>
      <c r="R136" s="24">
        <f>IF($A136="","",Lanes!$F136)</f>
        <v/>
      </c>
      <c r="S136" s="12">
        <f>IF($A136="","",$R136+$Q136)</f>
        <v/>
      </c>
      <c r="T136" s="24">
        <f>IF($A136="","",IFERROR($S136/$E136,0))</f>
        <v/>
      </c>
    </row>
    <row r="137">
      <c r="A137" s="15">
        <f>IF(Lanes!$A137="","",Lanes!$A137)</f>
        <v/>
      </c>
      <c r="B137" s="15">
        <f>IF($A137="","",Lanes!$B137)</f>
        <v/>
      </c>
      <c r="C137" s="15">
        <f>IF($A137="","",Lanes!$H137)</f>
        <v/>
      </c>
      <c r="D137" s="23">
        <f>IF($A137="","",Lanes!$C137)</f>
        <v/>
      </c>
      <c r="E137" s="23">
        <f>IF($A137="","",Lanes!$E137)</f>
        <v/>
      </c>
      <c r="F137" s="22">
        <f>IF($A137="","",IFERROR($E137/DaysPerYear,0))</f>
        <v/>
      </c>
      <c r="G137" s="24">
        <f>IF($A137="","",Lanes!$I137)</f>
        <v/>
      </c>
      <c r="H137" s="23">
        <f>IF($A137="","",ROUND($D137*$F137,0))</f>
        <v/>
      </c>
      <c r="I137" s="12">
        <f>IF($A137="","",$D137*$F137*$G137)</f>
        <v/>
      </c>
      <c r="J137" s="22">
        <f>IF($A137="","",IFERROR(VLOOKUP($C137,Demand!$A$5:$E$104,2,FALSE),IFERROR(AVERAGE(Demand!$B$5:$B$104),$F137)))</f>
        <v/>
      </c>
      <c r="K137" s="22">
        <f>IF($A137="","",IFERROR(VLOOKUP($C137,Demand!$A$5:$E$104,3,FALSE),0))</f>
        <v/>
      </c>
      <c r="L137" s="22">
        <f>IF($A137="","",IFERROR(VLOOKUP($C137,Demand!$A$5:$E$104,5,FALSE),1.65))</f>
        <v/>
      </c>
      <c r="M137" s="23">
        <f>IF($A137="","",ROUNDUP($L137*$K137*(($D137+ReviewPeriod)^0.5),0))</f>
        <v/>
      </c>
      <c r="N137" s="24">
        <f>IF($A137="","",$M137*$G137)</f>
        <v/>
      </c>
      <c r="O137" s="7">
        <f>IF($A137="","",ROUNDUP($J137*($D137+ReviewPeriod)+$M137,0))</f>
        <v/>
      </c>
      <c r="P137" s="24">
        <f>IF($A137="","",$I137+$N137)</f>
        <v/>
      </c>
      <c r="Q137" s="24">
        <f>IF($A137="","",$P137*HoldingRate)</f>
        <v/>
      </c>
      <c r="R137" s="24">
        <f>IF($A137="","",Lanes!$F137)</f>
        <v/>
      </c>
      <c r="S137" s="12">
        <f>IF($A137="","",$R137+$Q137)</f>
        <v/>
      </c>
      <c r="T137" s="24">
        <f>IF($A137="","",IFERROR($S137/$E137,0))</f>
        <v/>
      </c>
    </row>
    <row r="138">
      <c r="A138" s="15">
        <f>IF(Lanes!$A138="","",Lanes!$A138)</f>
        <v/>
      </c>
      <c r="B138" s="15">
        <f>IF($A138="","",Lanes!$B138)</f>
        <v/>
      </c>
      <c r="C138" s="15">
        <f>IF($A138="","",Lanes!$H138)</f>
        <v/>
      </c>
      <c r="D138" s="23">
        <f>IF($A138="","",Lanes!$C138)</f>
        <v/>
      </c>
      <c r="E138" s="23">
        <f>IF($A138="","",Lanes!$E138)</f>
        <v/>
      </c>
      <c r="F138" s="22">
        <f>IF($A138="","",IFERROR($E138/DaysPerYear,0))</f>
        <v/>
      </c>
      <c r="G138" s="24">
        <f>IF($A138="","",Lanes!$I138)</f>
        <v/>
      </c>
      <c r="H138" s="23">
        <f>IF($A138="","",ROUND($D138*$F138,0))</f>
        <v/>
      </c>
      <c r="I138" s="12">
        <f>IF($A138="","",$D138*$F138*$G138)</f>
        <v/>
      </c>
      <c r="J138" s="22">
        <f>IF($A138="","",IFERROR(VLOOKUP($C138,Demand!$A$5:$E$104,2,FALSE),IFERROR(AVERAGE(Demand!$B$5:$B$104),$F138)))</f>
        <v/>
      </c>
      <c r="K138" s="22">
        <f>IF($A138="","",IFERROR(VLOOKUP($C138,Demand!$A$5:$E$104,3,FALSE),0))</f>
        <v/>
      </c>
      <c r="L138" s="22">
        <f>IF($A138="","",IFERROR(VLOOKUP($C138,Demand!$A$5:$E$104,5,FALSE),1.65))</f>
        <v/>
      </c>
      <c r="M138" s="23">
        <f>IF($A138="","",ROUNDUP($L138*$K138*(($D138+ReviewPeriod)^0.5),0))</f>
        <v/>
      </c>
      <c r="N138" s="24">
        <f>IF($A138="","",$M138*$G138)</f>
        <v/>
      </c>
      <c r="O138" s="7">
        <f>IF($A138="","",ROUNDUP($J138*($D138+ReviewPeriod)+$M138,0))</f>
        <v/>
      </c>
      <c r="P138" s="24">
        <f>IF($A138="","",$I138+$N138)</f>
        <v/>
      </c>
      <c r="Q138" s="24">
        <f>IF($A138="","",$P138*HoldingRate)</f>
        <v/>
      </c>
      <c r="R138" s="24">
        <f>IF($A138="","",Lanes!$F138)</f>
        <v/>
      </c>
      <c r="S138" s="12">
        <f>IF($A138="","",$R138+$Q138)</f>
        <v/>
      </c>
      <c r="T138" s="24">
        <f>IF($A138="","",IFERROR($S138/$E138,0))</f>
        <v/>
      </c>
    </row>
    <row r="139">
      <c r="A139" s="15">
        <f>IF(Lanes!$A139="","",Lanes!$A139)</f>
        <v/>
      </c>
      <c r="B139" s="15">
        <f>IF($A139="","",Lanes!$B139)</f>
        <v/>
      </c>
      <c r="C139" s="15">
        <f>IF($A139="","",Lanes!$H139)</f>
        <v/>
      </c>
      <c r="D139" s="23">
        <f>IF($A139="","",Lanes!$C139)</f>
        <v/>
      </c>
      <c r="E139" s="23">
        <f>IF($A139="","",Lanes!$E139)</f>
        <v/>
      </c>
      <c r="F139" s="22">
        <f>IF($A139="","",IFERROR($E139/DaysPerYear,0))</f>
        <v/>
      </c>
      <c r="G139" s="24">
        <f>IF($A139="","",Lanes!$I139)</f>
        <v/>
      </c>
      <c r="H139" s="23">
        <f>IF($A139="","",ROUND($D139*$F139,0))</f>
        <v/>
      </c>
      <c r="I139" s="12">
        <f>IF($A139="","",$D139*$F139*$G139)</f>
        <v/>
      </c>
      <c r="J139" s="22">
        <f>IF($A139="","",IFERROR(VLOOKUP($C139,Demand!$A$5:$E$104,2,FALSE),IFERROR(AVERAGE(Demand!$B$5:$B$104),$F139)))</f>
        <v/>
      </c>
      <c r="K139" s="22">
        <f>IF($A139="","",IFERROR(VLOOKUP($C139,Demand!$A$5:$E$104,3,FALSE),0))</f>
        <v/>
      </c>
      <c r="L139" s="22">
        <f>IF($A139="","",IFERROR(VLOOKUP($C139,Demand!$A$5:$E$104,5,FALSE),1.65))</f>
        <v/>
      </c>
      <c r="M139" s="23">
        <f>IF($A139="","",ROUNDUP($L139*$K139*(($D139+ReviewPeriod)^0.5),0))</f>
        <v/>
      </c>
      <c r="N139" s="24">
        <f>IF($A139="","",$M139*$G139)</f>
        <v/>
      </c>
      <c r="O139" s="7">
        <f>IF($A139="","",ROUNDUP($J139*($D139+ReviewPeriod)+$M139,0))</f>
        <v/>
      </c>
      <c r="P139" s="24">
        <f>IF($A139="","",$I139+$N139)</f>
        <v/>
      </c>
      <c r="Q139" s="24">
        <f>IF($A139="","",$P139*HoldingRate)</f>
        <v/>
      </c>
      <c r="R139" s="24">
        <f>IF($A139="","",Lanes!$F139)</f>
        <v/>
      </c>
      <c r="S139" s="12">
        <f>IF($A139="","",$R139+$Q139)</f>
        <v/>
      </c>
      <c r="T139" s="24">
        <f>IF($A139="","",IFERROR($S139/$E139,0))</f>
        <v/>
      </c>
    </row>
    <row r="140">
      <c r="A140" s="15">
        <f>IF(Lanes!$A140="","",Lanes!$A140)</f>
        <v/>
      </c>
      <c r="B140" s="15">
        <f>IF($A140="","",Lanes!$B140)</f>
        <v/>
      </c>
      <c r="C140" s="15">
        <f>IF($A140="","",Lanes!$H140)</f>
        <v/>
      </c>
      <c r="D140" s="23">
        <f>IF($A140="","",Lanes!$C140)</f>
        <v/>
      </c>
      <c r="E140" s="23">
        <f>IF($A140="","",Lanes!$E140)</f>
        <v/>
      </c>
      <c r="F140" s="22">
        <f>IF($A140="","",IFERROR($E140/DaysPerYear,0))</f>
        <v/>
      </c>
      <c r="G140" s="24">
        <f>IF($A140="","",Lanes!$I140)</f>
        <v/>
      </c>
      <c r="H140" s="23">
        <f>IF($A140="","",ROUND($D140*$F140,0))</f>
        <v/>
      </c>
      <c r="I140" s="12">
        <f>IF($A140="","",$D140*$F140*$G140)</f>
        <v/>
      </c>
      <c r="J140" s="22">
        <f>IF($A140="","",IFERROR(VLOOKUP($C140,Demand!$A$5:$E$104,2,FALSE),IFERROR(AVERAGE(Demand!$B$5:$B$104),$F140)))</f>
        <v/>
      </c>
      <c r="K140" s="22">
        <f>IF($A140="","",IFERROR(VLOOKUP($C140,Demand!$A$5:$E$104,3,FALSE),0))</f>
        <v/>
      </c>
      <c r="L140" s="22">
        <f>IF($A140="","",IFERROR(VLOOKUP($C140,Demand!$A$5:$E$104,5,FALSE),1.65))</f>
        <v/>
      </c>
      <c r="M140" s="23">
        <f>IF($A140="","",ROUNDUP($L140*$K140*(($D140+ReviewPeriod)^0.5),0))</f>
        <v/>
      </c>
      <c r="N140" s="24">
        <f>IF($A140="","",$M140*$G140)</f>
        <v/>
      </c>
      <c r="O140" s="7">
        <f>IF($A140="","",ROUNDUP($J140*($D140+ReviewPeriod)+$M140,0))</f>
        <v/>
      </c>
      <c r="P140" s="24">
        <f>IF($A140="","",$I140+$N140)</f>
        <v/>
      </c>
      <c r="Q140" s="24">
        <f>IF($A140="","",$P140*HoldingRate)</f>
        <v/>
      </c>
      <c r="R140" s="24">
        <f>IF($A140="","",Lanes!$F140)</f>
        <v/>
      </c>
      <c r="S140" s="12">
        <f>IF($A140="","",$R140+$Q140)</f>
        <v/>
      </c>
      <c r="T140" s="24">
        <f>IF($A140="","",IFERROR($S140/$E140,0))</f>
        <v/>
      </c>
    </row>
    <row r="141">
      <c r="A141" s="15">
        <f>IF(Lanes!$A141="","",Lanes!$A141)</f>
        <v/>
      </c>
      <c r="B141" s="15">
        <f>IF($A141="","",Lanes!$B141)</f>
        <v/>
      </c>
      <c r="C141" s="15">
        <f>IF($A141="","",Lanes!$H141)</f>
        <v/>
      </c>
      <c r="D141" s="23">
        <f>IF($A141="","",Lanes!$C141)</f>
        <v/>
      </c>
      <c r="E141" s="23">
        <f>IF($A141="","",Lanes!$E141)</f>
        <v/>
      </c>
      <c r="F141" s="22">
        <f>IF($A141="","",IFERROR($E141/DaysPerYear,0))</f>
        <v/>
      </c>
      <c r="G141" s="24">
        <f>IF($A141="","",Lanes!$I141)</f>
        <v/>
      </c>
      <c r="H141" s="23">
        <f>IF($A141="","",ROUND($D141*$F141,0))</f>
        <v/>
      </c>
      <c r="I141" s="12">
        <f>IF($A141="","",$D141*$F141*$G141)</f>
        <v/>
      </c>
      <c r="J141" s="22">
        <f>IF($A141="","",IFERROR(VLOOKUP($C141,Demand!$A$5:$E$104,2,FALSE),IFERROR(AVERAGE(Demand!$B$5:$B$104),$F141)))</f>
        <v/>
      </c>
      <c r="K141" s="22">
        <f>IF($A141="","",IFERROR(VLOOKUP($C141,Demand!$A$5:$E$104,3,FALSE),0))</f>
        <v/>
      </c>
      <c r="L141" s="22">
        <f>IF($A141="","",IFERROR(VLOOKUP($C141,Demand!$A$5:$E$104,5,FALSE),1.65))</f>
        <v/>
      </c>
      <c r="M141" s="23">
        <f>IF($A141="","",ROUNDUP($L141*$K141*(($D141+ReviewPeriod)^0.5),0))</f>
        <v/>
      </c>
      <c r="N141" s="24">
        <f>IF($A141="","",$M141*$G141)</f>
        <v/>
      </c>
      <c r="O141" s="7">
        <f>IF($A141="","",ROUNDUP($J141*($D141+ReviewPeriod)+$M141,0))</f>
        <v/>
      </c>
      <c r="P141" s="24">
        <f>IF($A141="","",$I141+$N141)</f>
        <v/>
      </c>
      <c r="Q141" s="24">
        <f>IF($A141="","",$P141*HoldingRate)</f>
        <v/>
      </c>
      <c r="R141" s="24">
        <f>IF($A141="","",Lanes!$F141)</f>
        <v/>
      </c>
      <c r="S141" s="12">
        <f>IF($A141="","",$R141+$Q141)</f>
        <v/>
      </c>
      <c r="T141" s="24">
        <f>IF($A141="","",IFERROR($S141/$E141,0))</f>
        <v/>
      </c>
    </row>
    <row r="142">
      <c r="A142" s="15">
        <f>IF(Lanes!$A142="","",Lanes!$A142)</f>
        <v/>
      </c>
      <c r="B142" s="15">
        <f>IF($A142="","",Lanes!$B142)</f>
        <v/>
      </c>
      <c r="C142" s="15">
        <f>IF($A142="","",Lanes!$H142)</f>
        <v/>
      </c>
      <c r="D142" s="23">
        <f>IF($A142="","",Lanes!$C142)</f>
        <v/>
      </c>
      <c r="E142" s="23">
        <f>IF($A142="","",Lanes!$E142)</f>
        <v/>
      </c>
      <c r="F142" s="22">
        <f>IF($A142="","",IFERROR($E142/DaysPerYear,0))</f>
        <v/>
      </c>
      <c r="G142" s="24">
        <f>IF($A142="","",Lanes!$I142)</f>
        <v/>
      </c>
      <c r="H142" s="23">
        <f>IF($A142="","",ROUND($D142*$F142,0))</f>
        <v/>
      </c>
      <c r="I142" s="12">
        <f>IF($A142="","",$D142*$F142*$G142)</f>
        <v/>
      </c>
      <c r="J142" s="22">
        <f>IF($A142="","",IFERROR(VLOOKUP($C142,Demand!$A$5:$E$104,2,FALSE),IFERROR(AVERAGE(Demand!$B$5:$B$104),$F142)))</f>
        <v/>
      </c>
      <c r="K142" s="22">
        <f>IF($A142="","",IFERROR(VLOOKUP($C142,Demand!$A$5:$E$104,3,FALSE),0))</f>
        <v/>
      </c>
      <c r="L142" s="22">
        <f>IF($A142="","",IFERROR(VLOOKUP($C142,Demand!$A$5:$E$104,5,FALSE),1.65))</f>
        <v/>
      </c>
      <c r="M142" s="23">
        <f>IF($A142="","",ROUNDUP($L142*$K142*(($D142+ReviewPeriod)^0.5),0))</f>
        <v/>
      </c>
      <c r="N142" s="24">
        <f>IF($A142="","",$M142*$G142)</f>
        <v/>
      </c>
      <c r="O142" s="7">
        <f>IF($A142="","",ROUNDUP($J142*($D142+ReviewPeriod)+$M142,0))</f>
        <v/>
      </c>
      <c r="P142" s="24">
        <f>IF($A142="","",$I142+$N142)</f>
        <v/>
      </c>
      <c r="Q142" s="24">
        <f>IF($A142="","",$P142*HoldingRate)</f>
        <v/>
      </c>
      <c r="R142" s="24">
        <f>IF($A142="","",Lanes!$F142)</f>
        <v/>
      </c>
      <c r="S142" s="12">
        <f>IF($A142="","",$R142+$Q142)</f>
        <v/>
      </c>
      <c r="T142" s="24">
        <f>IF($A142="","",IFERROR($S142/$E142,0))</f>
        <v/>
      </c>
    </row>
    <row r="143">
      <c r="A143" s="15">
        <f>IF(Lanes!$A143="","",Lanes!$A143)</f>
        <v/>
      </c>
      <c r="B143" s="15">
        <f>IF($A143="","",Lanes!$B143)</f>
        <v/>
      </c>
      <c r="C143" s="15">
        <f>IF($A143="","",Lanes!$H143)</f>
        <v/>
      </c>
      <c r="D143" s="23">
        <f>IF($A143="","",Lanes!$C143)</f>
        <v/>
      </c>
      <c r="E143" s="23">
        <f>IF($A143="","",Lanes!$E143)</f>
        <v/>
      </c>
      <c r="F143" s="22">
        <f>IF($A143="","",IFERROR($E143/DaysPerYear,0))</f>
        <v/>
      </c>
      <c r="G143" s="24">
        <f>IF($A143="","",Lanes!$I143)</f>
        <v/>
      </c>
      <c r="H143" s="23">
        <f>IF($A143="","",ROUND($D143*$F143,0))</f>
        <v/>
      </c>
      <c r="I143" s="12">
        <f>IF($A143="","",$D143*$F143*$G143)</f>
        <v/>
      </c>
      <c r="J143" s="22">
        <f>IF($A143="","",IFERROR(VLOOKUP($C143,Demand!$A$5:$E$104,2,FALSE),IFERROR(AVERAGE(Demand!$B$5:$B$104),$F143)))</f>
        <v/>
      </c>
      <c r="K143" s="22">
        <f>IF($A143="","",IFERROR(VLOOKUP($C143,Demand!$A$5:$E$104,3,FALSE),0))</f>
        <v/>
      </c>
      <c r="L143" s="22">
        <f>IF($A143="","",IFERROR(VLOOKUP($C143,Demand!$A$5:$E$104,5,FALSE),1.65))</f>
        <v/>
      </c>
      <c r="M143" s="23">
        <f>IF($A143="","",ROUNDUP($L143*$K143*(($D143+ReviewPeriod)^0.5),0))</f>
        <v/>
      </c>
      <c r="N143" s="24">
        <f>IF($A143="","",$M143*$G143)</f>
        <v/>
      </c>
      <c r="O143" s="7">
        <f>IF($A143="","",ROUNDUP($J143*($D143+ReviewPeriod)+$M143,0))</f>
        <v/>
      </c>
      <c r="P143" s="24">
        <f>IF($A143="","",$I143+$N143)</f>
        <v/>
      </c>
      <c r="Q143" s="24">
        <f>IF($A143="","",$P143*HoldingRate)</f>
        <v/>
      </c>
      <c r="R143" s="24">
        <f>IF($A143="","",Lanes!$F143)</f>
        <v/>
      </c>
      <c r="S143" s="12">
        <f>IF($A143="","",$R143+$Q143)</f>
        <v/>
      </c>
      <c r="T143" s="24">
        <f>IF($A143="","",IFERROR($S143/$E143,0))</f>
        <v/>
      </c>
    </row>
    <row r="144">
      <c r="A144" s="15">
        <f>IF(Lanes!$A144="","",Lanes!$A144)</f>
        <v/>
      </c>
      <c r="B144" s="15">
        <f>IF($A144="","",Lanes!$B144)</f>
        <v/>
      </c>
      <c r="C144" s="15">
        <f>IF($A144="","",Lanes!$H144)</f>
        <v/>
      </c>
      <c r="D144" s="23">
        <f>IF($A144="","",Lanes!$C144)</f>
        <v/>
      </c>
      <c r="E144" s="23">
        <f>IF($A144="","",Lanes!$E144)</f>
        <v/>
      </c>
      <c r="F144" s="22">
        <f>IF($A144="","",IFERROR($E144/DaysPerYear,0))</f>
        <v/>
      </c>
      <c r="G144" s="24">
        <f>IF($A144="","",Lanes!$I144)</f>
        <v/>
      </c>
      <c r="H144" s="23">
        <f>IF($A144="","",ROUND($D144*$F144,0))</f>
        <v/>
      </c>
      <c r="I144" s="12">
        <f>IF($A144="","",$D144*$F144*$G144)</f>
        <v/>
      </c>
      <c r="J144" s="22">
        <f>IF($A144="","",IFERROR(VLOOKUP($C144,Demand!$A$5:$E$104,2,FALSE),IFERROR(AVERAGE(Demand!$B$5:$B$104),$F144)))</f>
        <v/>
      </c>
      <c r="K144" s="22">
        <f>IF($A144="","",IFERROR(VLOOKUP($C144,Demand!$A$5:$E$104,3,FALSE),0))</f>
        <v/>
      </c>
      <c r="L144" s="22">
        <f>IF($A144="","",IFERROR(VLOOKUP($C144,Demand!$A$5:$E$104,5,FALSE),1.65))</f>
        <v/>
      </c>
      <c r="M144" s="23">
        <f>IF($A144="","",ROUNDUP($L144*$K144*(($D144+ReviewPeriod)^0.5),0))</f>
        <v/>
      </c>
      <c r="N144" s="24">
        <f>IF($A144="","",$M144*$G144)</f>
        <v/>
      </c>
      <c r="O144" s="7">
        <f>IF($A144="","",ROUNDUP($J144*($D144+ReviewPeriod)+$M144,0))</f>
        <v/>
      </c>
      <c r="P144" s="24">
        <f>IF($A144="","",$I144+$N144)</f>
        <v/>
      </c>
      <c r="Q144" s="24">
        <f>IF($A144="","",$P144*HoldingRate)</f>
        <v/>
      </c>
      <c r="R144" s="24">
        <f>IF($A144="","",Lanes!$F144)</f>
        <v/>
      </c>
      <c r="S144" s="12">
        <f>IF($A144="","",$R144+$Q144)</f>
        <v/>
      </c>
      <c r="T144" s="24">
        <f>IF($A144="","",IFERROR($S144/$E144,0))</f>
        <v/>
      </c>
    </row>
    <row r="145">
      <c r="A145" s="15">
        <f>IF(Lanes!$A145="","",Lanes!$A145)</f>
        <v/>
      </c>
      <c r="B145" s="15">
        <f>IF($A145="","",Lanes!$B145)</f>
        <v/>
      </c>
      <c r="C145" s="15">
        <f>IF($A145="","",Lanes!$H145)</f>
        <v/>
      </c>
      <c r="D145" s="23">
        <f>IF($A145="","",Lanes!$C145)</f>
        <v/>
      </c>
      <c r="E145" s="23">
        <f>IF($A145="","",Lanes!$E145)</f>
        <v/>
      </c>
      <c r="F145" s="22">
        <f>IF($A145="","",IFERROR($E145/DaysPerYear,0))</f>
        <v/>
      </c>
      <c r="G145" s="24">
        <f>IF($A145="","",Lanes!$I145)</f>
        <v/>
      </c>
      <c r="H145" s="23">
        <f>IF($A145="","",ROUND($D145*$F145,0))</f>
        <v/>
      </c>
      <c r="I145" s="12">
        <f>IF($A145="","",$D145*$F145*$G145)</f>
        <v/>
      </c>
      <c r="J145" s="22">
        <f>IF($A145="","",IFERROR(VLOOKUP($C145,Demand!$A$5:$E$104,2,FALSE),IFERROR(AVERAGE(Demand!$B$5:$B$104),$F145)))</f>
        <v/>
      </c>
      <c r="K145" s="22">
        <f>IF($A145="","",IFERROR(VLOOKUP($C145,Demand!$A$5:$E$104,3,FALSE),0))</f>
        <v/>
      </c>
      <c r="L145" s="22">
        <f>IF($A145="","",IFERROR(VLOOKUP($C145,Demand!$A$5:$E$104,5,FALSE),1.65))</f>
        <v/>
      </c>
      <c r="M145" s="23">
        <f>IF($A145="","",ROUNDUP($L145*$K145*(($D145+ReviewPeriod)^0.5),0))</f>
        <v/>
      </c>
      <c r="N145" s="24">
        <f>IF($A145="","",$M145*$G145)</f>
        <v/>
      </c>
      <c r="O145" s="7">
        <f>IF($A145="","",ROUNDUP($J145*($D145+ReviewPeriod)+$M145,0))</f>
        <v/>
      </c>
      <c r="P145" s="24">
        <f>IF($A145="","",$I145+$N145)</f>
        <v/>
      </c>
      <c r="Q145" s="24">
        <f>IF($A145="","",$P145*HoldingRate)</f>
        <v/>
      </c>
      <c r="R145" s="24">
        <f>IF($A145="","",Lanes!$F145)</f>
        <v/>
      </c>
      <c r="S145" s="12">
        <f>IF($A145="","",$R145+$Q145)</f>
        <v/>
      </c>
      <c r="T145" s="24">
        <f>IF($A145="","",IFERROR($S145/$E145,0))</f>
        <v/>
      </c>
    </row>
    <row r="146">
      <c r="A146" s="15">
        <f>IF(Lanes!$A146="","",Lanes!$A146)</f>
        <v/>
      </c>
      <c r="B146" s="15">
        <f>IF($A146="","",Lanes!$B146)</f>
        <v/>
      </c>
      <c r="C146" s="15">
        <f>IF($A146="","",Lanes!$H146)</f>
        <v/>
      </c>
      <c r="D146" s="23">
        <f>IF($A146="","",Lanes!$C146)</f>
        <v/>
      </c>
      <c r="E146" s="23">
        <f>IF($A146="","",Lanes!$E146)</f>
        <v/>
      </c>
      <c r="F146" s="22">
        <f>IF($A146="","",IFERROR($E146/DaysPerYear,0))</f>
        <v/>
      </c>
      <c r="G146" s="24">
        <f>IF($A146="","",Lanes!$I146)</f>
        <v/>
      </c>
      <c r="H146" s="23">
        <f>IF($A146="","",ROUND($D146*$F146,0))</f>
        <v/>
      </c>
      <c r="I146" s="12">
        <f>IF($A146="","",$D146*$F146*$G146)</f>
        <v/>
      </c>
      <c r="J146" s="22">
        <f>IF($A146="","",IFERROR(VLOOKUP($C146,Demand!$A$5:$E$104,2,FALSE),IFERROR(AVERAGE(Demand!$B$5:$B$104),$F146)))</f>
        <v/>
      </c>
      <c r="K146" s="22">
        <f>IF($A146="","",IFERROR(VLOOKUP($C146,Demand!$A$5:$E$104,3,FALSE),0))</f>
        <v/>
      </c>
      <c r="L146" s="22">
        <f>IF($A146="","",IFERROR(VLOOKUP($C146,Demand!$A$5:$E$104,5,FALSE),1.65))</f>
        <v/>
      </c>
      <c r="M146" s="23">
        <f>IF($A146="","",ROUNDUP($L146*$K146*(($D146+ReviewPeriod)^0.5),0))</f>
        <v/>
      </c>
      <c r="N146" s="24">
        <f>IF($A146="","",$M146*$G146)</f>
        <v/>
      </c>
      <c r="O146" s="7">
        <f>IF($A146="","",ROUNDUP($J146*($D146+ReviewPeriod)+$M146,0))</f>
        <v/>
      </c>
      <c r="P146" s="24">
        <f>IF($A146="","",$I146+$N146)</f>
        <v/>
      </c>
      <c r="Q146" s="24">
        <f>IF($A146="","",$P146*HoldingRate)</f>
        <v/>
      </c>
      <c r="R146" s="24">
        <f>IF($A146="","",Lanes!$F146)</f>
        <v/>
      </c>
      <c r="S146" s="12">
        <f>IF($A146="","",$R146+$Q146)</f>
        <v/>
      </c>
      <c r="T146" s="24">
        <f>IF($A146="","",IFERROR($S146/$E146,0))</f>
        <v/>
      </c>
    </row>
    <row r="147">
      <c r="A147" s="15">
        <f>IF(Lanes!$A147="","",Lanes!$A147)</f>
        <v/>
      </c>
      <c r="B147" s="15">
        <f>IF($A147="","",Lanes!$B147)</f>
        <v/>
      </c>
      <c r="C147" s="15">
        <f>IF($A147="","",Lanes!$H147)</f>
        <v/>
      </c>
      <c r="D147" s="23">
        <f>IF($A147="","",Lanes!$C147)</f>
        <v/>
      </c>
      <c r="E147" s="23">
        <f>IF($A147="","",Lanes!$E147)</f>
        <v/>
      </c>
      <c r="F147" s="22">
        <f>IF($A147="","",IFERROR($E147/DaysPerYear,0))</f>
        <v/>
      </c>
      <c r="G147" s="24">
        <f>IF($A147="","",Lanes!$I147)</f>
        <v/>
      </c>
      <c r="H147" s="23">
        <f>IF($A147="","",ROUND($D147*$F147,0))</f>
        <v/>
      </c>
      <c r="I147" s="12">
        <f>IF($A147="","",$D147*$F147*$G147)</f>
        <v/>
      </c>
      <c r="J147" s="22">
        <f>IF($A147="","",IFERROR(VLOOKUP($C147,Demand!$A$5:$E$104,2,FALSE),IFERROR(AVERAGE(Demand!$B$5:$B$104),$F147)))</f>
        <v/>
      </c>
      <c r="K147" s="22">
        <f>IF($A147="","",IFERROR(VLOOKUP($C147,Demand!$A$5:$E$104,3,FALSE),0))</f>
        <v/>
      </c>
      <c r="L147" s="22">
        <f>IF($A147="","",IFERROR(VLOOKUP($C147,Demand!$A$5:$E$104,5,FALSE),1.65))</f>
        <v/>
      </c>
      <c r="M147" s="23">
        <f>IF($A147="","",ROUNDUP($L147*$K147*(($D147+ReviewPeriod)^0.5),0))</f>
        <v/>
      </c>
      <c r="N147" s="24">
        <f>IF($A147="","",$M147*$G147)</f>
        <v/>
      </c>
      <c r="O147" s="7">
        <f>IF($A147="","",ROUNDUP($J147*($D147+ReviewPeriod)+$M147,0))</f>
        <v/>
      </c>
      <c r="P147" s="24">
        <f>IF($A147="","",$I147+$N147)</f>
        <v/>
      </c>
      <c r="Q147" s="24">
        <f>IF($A147="","",$P147*HoldingRate)</f>
        <v/>
      </c>
      <c r="R147" s="24">
        <f>IF($A147="","",Lanes!$F147)</f>
        <v/>
      </c>
      <c r="S147" s="12">
        <f>IF($A147="","",$R147+$Q147)</f>
        <v/>
      </c>
      <c r="T147" s="24">
        <f>IF($A147="","",IFERROR($S147/$E147,0))</f>
        <v/>
      </c>
    </row>
    <row r="148">
      <c r="A148" s="15">
        <f>IF(Lanes!$A148="","",Lanes!$A148)</f>
        <v/>
      </c>
      <c r="B148" s="15">
        <f>IF($A148="","",Lanes!$B148)</f>
        <v/>
      </c>
      <c r="C148" s="15">
        <f>IF($A148="","",Lanes!$H148)</f>
        <v/>
      </c>
      <c r="D148" s="23">
        <f>IF($A148="","",Lanes!$C148)</f>
        <v/>
      </c>
      <c r="E148" s="23">
        <f>IF($A148="","",Lanes!$E148)</f>
        <v/>
      </c>
      <c r="F148" s="22">
        <f>IF($A148="","",IFERROR($E148/DaysPerYear,0))</f>
        <v/>
      </c>
      <c r="G148" s="24">
        <f>IF($A148="","",Lanes!$I148)</f>
        <v/>
      </c>
      <c r="H148" s="23">
        <f>IF($A148="","",ROUND($D148*$F148,0))</f>
        <v/>
      </c>
      <c r="I148" s="12">
        <f>IF($A148="","",$D148*$F148*$G148)</f>
        <v/>
      </c>
      <c r="J148" s="22">
        <f>IF($A148="","",IFERROR(VLOOKUP($C148,Demand!$A$5:$E$104,2,FALSE),IFERROR(AVERAGE(Demand!$B$5:$B$104),$F148)))</f>
        <v/>
      </c>
      <c r="K148" s="22">
        <f>IF($A148="","",IFERROR(VLOOKUP($C148,Demand!$A$5:$E$104,3,FALSE),0))</f>
        <v/>
      </c>
      <c r="L148" s="22">
        <f>IF($A148="","",IFERROR(VLOOKUP($C148,Demand!$A$5:$E$104,5,FALSE),1.65))</f>
        <v/>
      </c>
      <c r="M148" s="23">
        <f>IF($A148="","",ROUNDUP($L148*$K148*(($D148+ReviewPeriod)^0.5),0))</f>
        <v/>
      </c>
      <c r="N148" s="24">
        <f>IF($A148="","",$M148*$G148)</f>
        <v/>
      </c>
      <c r="O148" s="7">
        <f>IF($A148="","",ROUNDUP($J148*($D148+ReviewPeriod)+$M148,0))</f>
        <v/>
      </c>
      <c r="P148" s="24">
        <f>IF($A148="","",$I148+$N148)</f>
        <v/>
      </c>
      <c r="Q148" s="24">
        <f>IF($A148="","",$P148*HoldingRate)</f>
        <v/>
      </c>
      <c r="R148" s="24">
        <f>IF($A148="","",Lanes!$F148)</f>
        <v/>
      </c>
      <c r="S148" s="12">
        <f>IF($A148="","",$R148+$Q148)</f>
        <v/>
      </c>
      <c r="T148" s="24">
        <f>IF($A148="","",IFERROR($S148/$E148,0))</f>
        <v/>
      </c>
    </row>
    <row r="149">
      <c r="A149" s="15">
        <f>IF(Lanes!$A149="","",Lanes!$A149)</f>
        <v/>
      </c>
      <c r="B149" s="15">
        <f>IF($A149="","",Lanes!$B149)</f>
        <v/>
      </c>
      <c r="C149" s="15">
        <f>IF($A149="","",Lanes!$H149)</f>
        <v/>
      </c>
      <c r="D149" s="23">
        <f>IF($A149="","",Lanes!$C149)</f>
        <v/>
      </c>
      <c r="E149" s="23">
        <f>IF($A149="","",Lanes!$E149)</f>
        <v/>
      </c>
      <c r="F149" s="22">
        <f>IF($A149="","",IFERROR($E149/DaysPerYear,0))</f>
        <v/>
      </c>
      <c r="G149" s="24">
        <f>IF($A149="","",Lanes!$I149)</f>
        <v/>
      </c>
      <c r="H149" s="23">
        <f>IF($A149="","",ROUND($D149*$F149,0))</f>
        <v/>
      </c>
      <c r="I149" s="12">
        <f>IF($A149="","",$D149*$F149*$G149)</f>
        <v/>
      </c>
      <c r="J149" s="22">
        <f>IF($A149="","",IFERROR(VLOOKUP($C149,Demand!$A$5:$E$104,2,FALSE),IFERROR(AVERAGE(Demand!$B$5:$B$104),$F149)))</f>
        <v/>
      </c>
      <c r="K149" s="22">
        <f>IF($A149="","",IFERROR(VLOOKUP($C149,Demand!$A$5:$E$104,3,FALSE),0))</f>
        <v/>
      </c>
      <c r="L149" s="22">
        <f>IF($A149="","",IFERROR(VLOOKUP($C149,Demand!$A$5:$E$104,5,FALSE),1.65))</f>
        <v/>
      </c>
      <c r="M149" s="23">
        <f>IF($A149="","",ROUNDUP($L149*$K149*(($D149+ReviewPeriod)^0.5),0))</f>
        <v/>
      </c>
      <c r="N149" s="24">
        <f>IF($A149="","",$M149*$G149)</f>
        <v/>
      </c>
      <c r="O149" s="7">
        <f>IF($A149="","",ROUNDUP($J149*($D149+ReviewPeriod)+$M149,0))</f>
        <v/>
      </c>
      <c r="P149" s="24">
        <f>IF($A149="","",$I149+$N149)</f>
        <v/>
      </c>
      <c r="Q149" s="24">
        <f>IF($A149="","",$P149*HoldingRate)</f>
        <v/>
      </c>
      <c r="R149" s="24">
        <f>IF($A149="","",Lanes!$F149)</f>
        <v/>
      </c>
      <c r="S149" s="12">
        <f>IF($A149="","",$R149+$Q149)</f>
        <v/>
      </c>
      <c r="T149" s="24">
        <f>IF($A149="","",IFERROR($S149/$E149,0))</f>
        <v/>
      </c>
    </row>
    <row r="150">
      <c r="A150" s="15">
        <f>IF(Lanes!$A150="","",Lanes!$A150)</f>
        <v/>
      </c>
      <c r="B150" s="15">
        <f>IF($A150="","",Lanes!$B150)</f>
        <v/>
      </c>
      <c r="C150" s="15">
        <f>IF($A150="","",Lanes!$H150)</f>
        <v/>
      </c>
      <c r="D150" s="23">
        <f>IF($A150="","",Lanes!$C150)</f>
        <v/>
      </c>
      <c r="E150" s="23">
        <f>IF($A150="","",Lanes!$E150)</f>
        <v/>
      </c>
      <c r="F150" s="22">
        <f>IF($A150="","",IFERROR($E150/DaysPerYear,0))</f>
        <v/>
      </c>
      <c r="G150" s="24">
        <f>IF($A150="","",Lanes!$I150)</f>
        <v/>
      </c>
      <c r="H150" s="23">
        <f>IF($A150="","",ROUND($D150*$F150,0))</f>
        <v/>
      </c>
      <c r="I150" s="12">
        <f>IF($A150="","",$D150*$F150*$G150)</f>
        <v/>
      </c>
      <c r="J150" s="22">
        <f>IF($A150="","",IFERROR(VLOOKUP($C150,Demand!$A$5:$E$104,2,FALSE),IFERROR(AVERAGE(Demand!$B$5:$B$104),$F150)))</f>
        <v/>
      </c>
      <c r="K150" s="22">
        <f>IF($A150="","",IFERROR(VLOOKUP($C150,Demand!$A$5:$E$104,3,FALSE),0))</f>
        <v/>
      </c>
      <c r="L150" s="22">
        <f>IF($A150="","",IFERROR(VLOOKUP($C150,Demand!$A$5:$E$104,5,FALSE),1.65))</f>
        <v/>
      </c>
      <c r="M150" s="23">
        <f>IF($A150="","",ROUNDUP($L150*$K150*(($D150+ReviewPeriod)^0.5),0))</f>
        <v/>
      </c>
      <c r="N150" s="24">
        <f>IF($A150="","",$M150*$G150)</f>
        <v/>
      </c>
      <c r="O150" s="7">
        <f>IF($A150="","",ROUNDUP($J150*($D150+ReviewPeriod)+$M150,0))</f>
        <v/>
      </c>
      <c r="P150" s="24">
        <f>IF($A150="","",$I150+$N150)</f>
        <v/>
      </c>
      <c r="Q150" s="24">
        <f>IF($A150="","",$P150*HoldingRate)</f>
        <v/>
      </c>
      <c r="R150" s="24">
        <f>IF($A150="","",Lanes!$F150)</f>
        <v/>
      </c>
      <c r="S150" s="12">
        <f>IF($A150="","",$R150+$Q150)</f>
        <v/>
      </c>
      <c r="T150" s="24">
        <f>IF($A150="","",IFERROR($S150/$E150,0))</f>
        <v/>
      </c>
    </row>
    <row r="151">
      <c r="A151" s="15">
        <f>IF(Lanes!$A151="","",Lanes!$A151)</f>
        <v/>
      </c>
      <c r="B151" s="15">
        <f>IF($A151="","",Lanes!$B151)</f>
        <v/>
      </c>
      <c r="C151" s="15">
        <f>IF($A151="","",Lanes!$H151)</f>
        <v/>
      </c>
      <c r="D151" s="23">
        <f>IF($A151="","",Lanes!$C151)</f>
        <v/>
      </c>
      <c r="E151" s="23">
        <f>IF($A151="","",Lanes!$E151)</f>
        <v/>
      </c>
      <c r="F151" s="22">
        <f>IF($A151="","",IFERROR($E151/DaysPerYear,0))</f>
        <v/>
      </c>
      <c r="G151" s="24">
        <f>IF($A151="","",Lanes!$I151)</f>
        <v/>
      </c>
      <c r="H151" s="23">
        <f>IF($A151="","",ROUND($D151*$F151,0))</f>
        <v/>
      </c>
      <c r="I151" s="12">
        <f>IF($A151="","",$D151*$F151*$G151)</f>
        <v/>
      </c>
      <c r="J151" s="22">
        <f>IF($A151="","",IFERROR(VLOOKUP($C151,Demand!$A$5:$E$104,2,FALSE),IFERROR(AVERAGE(Demand!$B$5:$B$104),$F151)))</f>
        <v/>
      </c>
      <c r="K151" s="22">
        <f>IF($A151="","",IFERROR(VLOOKUP($C151,Demand!$A$5:$E$104,3,FALSE),0))</f>
        <v/>
      </c>
      <c r="L151" s="22">
        <f>IF($A151="","",IFERROR(VLOOKUP($C151,Demand!$A$5:$E$104,5,FALSE),1.65))</f>
        <v/>
      </c>
      <c r="M151" s="23">
        <f>IF($A151="","",ROUNDUP($L151*$K151*(($D151+ReviewPeriod)^0.5),0))</f>
        <v/>
      </c>
      <c r="N151" s="24">
        <f>IF($A151="","",$M151*$G151)</f>
        <v/>
      </c>
      <c r="O151" s="7">
        <f>IF($A151="","",ROUNDUP($J151*($D151+ReviewPeriod)+$M151,0))</f>
        <v/>
      </c>
      <c r="P151" s="24">
        <f>IF($A151="","",$I151+$N151)</f>
        <v/>
      </c>
      <c r="Q151" s="24">
        <f>IF($A151="","",$P151*HoldingRate)</f>
        <v/>
      </c>
      <c r="R151" s="24">
        <f>IF($A151="","",Lanes!$F151)</f>
        <v/>
      </c>
      <c r="S151" s="12">
        <f>IF($A151="","",$R151+$Q151)</f>
        <v/>
      </c>
      <c r="T151" s="24">
        <f>IF($A151="","",IFERROR($S151/$E151,0))</f>
        <v/>
      </c>
    </row>
    <row r="152">
      <c r="A152" s="15">
        <f>IF(Lanes!$A152="","",Lanes!$A152)</f>
        <v/>
      </c>
      <c r="B152" s="15">
        <f>IF($A152="","",Lanes!$B152)</f>
        <v/>
      </c>
      <c r="C152" s="15">
        <f>IF($A152="","",Lanes!$H152)</f>
        <v/>
      </c>
      <c r="D152" s="23">
        <f>IF($A152="","",Lanes!$C152)</f>
        <v/>
      </c>
      <c r="E152" s="23">
        <f>IF($A152="","",Lanes!$E152)</f>
        <v/>
      </c>
      <c r="F152" s="22">
        <f>IF($A152="","",IFERROR($E152/DaysPerYear,0))</f>
        <v/>
      </c>
      <c r="G152" s="24">
        <f>IF($A152="","",Lanes!$I152)</f>
        <v/>
      </c>
      <c r="H152" s="23">
        <f>IF($A152="","",ROUND($D152*$F152,0))</f>
        <v/>
      </c>
      <c r="I152" s="12">
        <f>IF($A152="","",$D152*$F152*$G152)</f>
        <v/>
      </c>
      <c r="J152" s="22">
        <f>IF($A152="","",IFERROR(VLOOKUP($C152,Demand!$A$5:$E$104,2,FALSE),IFERROR(AVERAGE(Demand!$B$5:$B$104),$F152)))</f>
        <v/>
      </c>
      <c r="K152" s="22">
        <f>IF($A152="","",IFERROR(VLOOKUP($C152,Demand!$A$5:$E$104,3,FALSE),0))</f>
        <v/>
      </c>
      <c r="L152" s="22">
        <f>IF($A152="","",IFERROR(VLOOKUP($C152,Demand!$A$5:$E$104,5,FALSE),1.65))</f>
        <v/>
      </c>
      <c r="M152" s="23">
        <f>IF($A152="","",ROUNDUP($L152*$K152*(($D152+ReviewPeriod)^0.5),0))</f>
        <v/>
      </c>
      <c r="N152" s="24">
        <f>IF($A152="","",$M152*$G152)</f>
        <v/>
      </c>
      <c r="O152" s="7">
        <f>IF($A152="","",ROUNDUP($J152*($D152+ReviewPeriod)+$M152,0))</f>
        <v/>
      </c>
      <c r="P152" s="24">
        <f>IF($A152="","",$I152+$N152)</f>
        <v/>
      </c>
      <c r="Q152" s="24">
        <f>IF($A152="","",$P152*HoldingRate)</f>
        <v/>
      </c>
      <c r="R152" s="24">
        <f>IF($A152="","",Lanes!$F152)</f>
        <v/>
      </c>
      <c r="S152" s="12">
        <f>IF($A152="","",$R152+$Q152)</f>
        <v/>
      </c>
      <c r="T152" s="24">
        <f>IF($A152="","",IFERROR($S152/$E152,0))</f>
        <v/>
      </c>
    </row>
    <row r="153">
      <c r="A153" s="15">
        <f>IF(Lanes!$A153="","",Lanes!$A153)</f>
        <v/>
      </c>
      <c r="B153" s="15">
        <f>IF($A153="","",Lanes!$B153)</f>
        <v/>
      </c>
      <c r="C153" s="15">
        <f>IF($A153="","",Lanes!$H153)</f>
        <v/>
      </c>
      <c r="D153" s="23">
        <f>IF($A153="","",Lanes!$C153)</f>
        <v/>
      </c>
      <c r="E153" s="23">
        <f>IF($A153="","",Lanes!$E153)</f>
        <v/>
      </c>
      <c r="F153" s="22">
        <f>IF($A153="","",IFERROR($E153/DaysPerYear,0))</f>
        <v/>
      </c>
      <c r="G153" s="24">
        <f>IF($A153="","",Lanes!$I153)</f>
        <v/>
      </c>
      <c r="H153" s="23">
        <f>IF($A153="","",ROUND($D153*$F153,0))</f>
        <v/>
      </c>
      <c r="I153" s="12">
        <f>IF($A153="","",$D153*$F153*$G153)</f>
        <v/>
      </c>
      <c r="J153" s="22">
        <f>IF($A153="","",IFERROR(VLOOKUP($C153,Demand!$A$5:$E$104,2,FALSE),IFERROR(AVERAGE(Demand!$B$5:$B$104),$F153)))</f>
        <v/>
      </c>
      <c r="K153" s="22">
        <f>IF($A153="","",IFERROR(VLOOKUP($C153,Demand!$A$5:$E$104,3,FALSE),0))</f>
        <v/>
      </c>
      <c r="L153" s="22">
        <f>IF($A153="","",IFERROR(VLOOKUP($C153,Demand!$A$5:$E$104,5,FALSE),1.65))</f>
        <v/>
      </c>
      <c r="M153" s="23">
        <f>IF($A153="","",ROUNDUP($L153*$K153*(($D153+ReviewPeriod)^0.5),0))</f>
        <v/>
      </c>
      <c r="N153" s="24">
        <f>IF($A153="","",$M153*$G153)</f>
        <v/>
      </c>
      <c r="O153" s="7">
        <f>IF($A153="","",ROUNDUP($J153*($D153+ReviewPeriod)+$M153,0))</f>
        <v/>
      </c>
      <c r="P153" s="24">
        <f>IF($A153="","",$I153+$N153)</f>
        <v/>
      </c>
      <c r="Q153" s="24">
        <f>IF($A153="","",$P153*HoldingRate)</f>
        <v/>
      </c>
      <c r="R153" s="24">
        <f>IF($A153="","",Lanes!$F153)</f>
        <v/>
      </c>
      <c r="S153" s="12">
        <f>IF($A153="","",$R153+$Q153)</f>
        <v/>
      </c>
      <c r="T153" s="24">
        <f>IF($A153="","",IFERROR($S153/$E153,0))</f>
        <v/>
      </c>
    </row>
    <row r="154">
      <c r="A154" s="15">
        <f>IF(Lanes!$A154="","",Lanes!$A154)</f>
        <v/>
      </c>
      <c r="B154" s="15">
        <f>IF($A154="","",Lanes!$B154)</f>
        <v/>
      </c>
      <c r="C154" s="15">
        <f>IF($A154="","",Lanes!$H154)</f>
        <v/>
      </c>
      <c r="D154" s="23">
        <f>IF($A154="","",Lanes!$C154)</f>
        <v/>
      </c>
      <c r="E154" s="23">
        <f>IF($A154="","",Lanes!$E154)</f>
        <v/>
      </c>
      <c r="F154" s="22">
        <f>IF($A154="","",IFERROR($E154/DaysPerYear,0))</f>
        <v/>
      </c>
      <c r="G154" s="24">
        <f>IF($A154="","",Lanes!$I154)</f>
        <v/>
      </c>
      <c r="H154" s="23">
        <f>IF($A154="","",ROUND($D154*$F154,0))</f>
        <v/>
      </c>
      <c r="I154" s="12">
        <f>IF($A154="","",$D154*$F154*$G154)</f>
        <v/>
      </c>
      <c r="J154" s="22">
        <f>IF($A154="","",IFERROR(VLOOKUP($C154,Demand!$A$5:$E$104,2,FALSE),IFERROR(AVERAGE(Demand!$B$5:$B$104),$F154)))</f>
        <v/>
      </c>
      <c r="K154" s="22">
        <f>IF($A154="","",IFERROR(VLOOKUP($C154,Demand!$A$5:$E$104,3,FALSE),0))</f>
        <v/>
      </c>
      <c r="L154" s="22">
        <f>IF($A154="","",IFERROR(VLOOKUP($C154,Demand!$A$5:$E$104,5,FALSE),1.65))</f>
        <v/>
      </c>
      <c r="M154" s="23">
        <f>IF($A154="","",ROUNDUP($L154*$K154*(($D154+ReviewPeriod)^0.5),0))</f>
        <v/>
      </c>
      <c r="N154" s="24">
        <f>IF($A154="","",$M154*$G154)</f>
        <v/>
      </c>
      <c r="O154" s="7">
        <f>IF($A154="","",ROUNDUP($J154*($D154+ReviewPeriod)+$M154,0))</f>
        <v/>
      </c>
      <c r="P154" s="24">
        <f>IF($A154="","",$I154+$N154)</f>
        <v/>
      </c>
      <c r="Q154" s="24">
        <f>IF($A154="","",$P154*HoldingRate)</f>
        <v/>
      </c>
      <c r="R154" s="24">
        <f>IF($A154="","",Lanes!$F154)</f>
        <v/>
      </c>
      <c r="S154" s="12">
        <f>IF($A154="","",$R154+$Q154)</f>
        <v/>
      </c>
      <c r="T154" s="24">
        <f>IF($A154="","",IFERROR($S154/$E154,0))</f>
        <v/>
      </c>
    </row>
    <row r="155">
      <c r="A155" s="15">
        <f>IF(Lanes!$A155="","",Lanes!$A155)</f>
        <v/>
      </c>
      <c r="B155" s="15">
        <f>IF($A155="","",Lanes!$B155)</f>
        <v/>
      </c>
      <c r="C155" s="15">
        <f>IF($A155="","",Lanes!$H155)</f>
        <v/>
      </c>
      <c r="D155" s="23">
        <f>IF($A155="","",Lanes!$C155)</f>
        <v/>
      </c>
      <c r="E155" s="23">
        <f>IF($A155="","",Lanes!$E155)</f>
        <v/>
      </c>
      <c r="F155" s="22">
        <f>IF($A155="","",IFERROR($E155/DaysPerYear,0))</f>
        <v/>
      </c>
      <c r="G155" s="24">
        <f>IF($A155="","",Lanes!$I155)</f>
        <v/>
      </c>
      <c r="H155" s="23">
        <f>IF($A155="","",ROUND($D155*$F155,0))</f>
        <v/>
      </c>
      <c r="I155" s="12">
        <f>IF($A155="","",$D155*$F155*$G155)</f>
        <v/>
      </c>
      <c r="J155" s="22">
        <f>IF($A155="","",IFERROR(VLOOKUP($C155,Demand!$A$5:$E$104,2,FALSE),IFERROR(AVERAGE(Demand!$B$5:$B$104),$F155)))</f>
        <v/>
      </c>
      <c r="K155" s="22">
        <f>IF($A155="","",IFERROR(VLOOKUP($C155,Demand!$A$5:$E$104,3,FALSE),0))</f>
        <v/>
      </c>
      <c r="L155" s="22">
        <f>IF($A155="","",IFERROR(VLOOKUP($C155,Demand!$A$5:$E$104,5,FALSE),1.65))</f>
        <v/>
      </c>
      <c r="M155" s="23">
        <f>IF($A155="","",ROUNDUP($L155*$K155*(($D155+ReviewPeriod)^0.5),0))</f>
        <v/>
      </c>
      <c r="N155" s="24">
        <f>IF($A155="","",$M155*$G155)</f>
        <v/>
      </c>
      <c r="O155" s="7">
        <f>IF($A155="","",ROUNDUP($J155*($D155+ReviewPeriod)+$M155,0))</f>
        <v/>
      </c>
      <c r="P155" s="24">
        <f>IF($A155="","",$I155+$N155)</f>
        <v/>
      </c>
      <c r="Q155" s="24">
        <f>IF($A155="","",$P155*HoldingRate)</f>
        <v/>
      </c>
      <c r="R155" s="24">
        <f>IF($A155="","",Lanes!$F155)</f>
        <v/>
      </c>
      <c r="S155" s="12">
        <f>IF($A155="","",$R155+$Q155)</f>
        <v/>
      </c>
      <c r="T155" s="24">
        <f>IF($A155="","",IFERROR($S155/$E155,0))</f>
        <v/>
      </c>
    </row>
    <row r="156">
      <c r="A156" s="15">
        <f>IF(Lanes!$A156="","",Lanes!$A156)</f>
        <v/>
      </c>
      <c r="B156" s="15">
        <f>IF($A156="","",Lanes!$B156)</f>
        <v/>
      </c>
      <c r="C156" s="15">
        <f>IF($A156="","",Lanes!$H156)</f>
        <v/>
      </c>
      <c r="D156" s="23">
        <f>IF($A156="","",Lanes!$C156)</f>
        <v/>
      </c>
      <c r="E156" s="23">
        <f>IF($A156="","",Lanes!$E156)</f>
        <v/>
      </c>
      <c r="F156" s="22">
        <f>IF($A156="","",IFERROR($E156/DaysPerYear,0))</f>
        <v/>
      </c>
      <c r="G156" s="24">
        <f>IF($A156="","",Lanes!$I156)</f>
        <v/>
      </c>
      <c r="H156" s="23">
        <f>IF($A156="","",ROUND($D156*$F156,0))</f>
        <v/>
      </c>
      <c r="I156" s="12">
        <f>IF($A156="","",$D156*$F156*$G156)</f>
        <v/>
      </c>
      <c r="J156" s="22">
        <f>IF($A156="","",IFERROR(VLOOKUP($C156,Demand!$A$5:$E$104,2,FALSE),IFERROR(AVERAGE(Demand!$B$5:$B$104),$F156)))</f>
        <v/>
      </c>
      <c r="K156" s="22">
        <f>IF($A156="","",IFERROR(VLOOKUP($C156,Demand!$A$5:$E$104,3,FALSE),0))</f>
        <v/>
      </c>
      <c r="L156" s="22">
        <f>IF($A156="","",IFERROR(VLOOKUP($C156,Demand!$A$5:$E$104,5,FALSE),1.65))</f>
        <v/>
      </c>
      <c r="M156" s="23">
        <f>IF($A156="","",ROUNDUP($L156*$K156*(($D156+ReviewPeriod)^0.5),0))</f>
        <v/>
      </c>
      <c r="N156" s="24">
        <f>IF($A156="","",$M156*$G156)</f>
        <v/>
      </c>
      <c r="O156" s="7">
        <f>IF($A156="","",ROUNDUP($J156*($D156+ReviewPeriod)+$M156,0))</f>
        <v/>
      </c>
      <c r="P156" s="24">
        <f>IF($A156="","",$I156+$N156)</f>
        <v/>
      </c>
      <c r="Q156" s="24">
        <f>IF($A156="","",$P156*HoldingRate)</f>
        <v/>
      </c>
      <c r="R156" s="24">
        <f>IF($A156="","",Lanes!$F156)</f>
        <v/>
      </c>
      <c r="S156" s="12">
        <f>IF($A156="","",$R156+$Q156)</f>
        <v/>
      </c>
      <c r="T156" s="24">
        <f>IF($A156="","",IFERROR($S156/$E156,0))</f>
        <v/>
      </c>
    </row>
    <row r="157">
      <c r="A157" s="15">
        <f>IF(Lanes!$A157="","",Lanes!$A157)</f>
        <v/>
      </c>
      <c r="B157" s="15">
        <f>IF($A157="","",Lanes!$B157)</f>
        <v/>
      </c>
      <c r="C157" s="15">
        <f>IF($A157="","",Lanes!$H157)</f>
        <v/>
      </c>
      <c r="D157" s="23">
        <f>IF($A157="","",Lanes!$C157)</f>
        <v/>
      </c>
      <c r="E157" s="23">
        <f>IF($A157="","",Lanes!$E157)</f>
        <v/>
      </c>
      <c r="F157" s="22">
        <f>IF($A157="","",IFERROR($E157/DaysPerYear,0))</f>
        <v/>
      </c>
      <c r="G157" s="24">
        <f>IF($A157="","",Lanes!$I157)</f>
        <v/>
      </c>
      <c r="H157" s="23">
        <f>IF($A157="","",ROUND($D157*$F157,0))</f>
        <v/>
      </c>
      <c r="I157" s="12">
        <f>IF($A157="","",$D157*$F157*$G157)</f>
        <v/>
      </c>
      <c r="J157" s="22">
        <f>IF($A157="","",IFERROR(VLOOKUP($C157,Demand!$A$5:$E$104,2,FALSE),IFERROR(AVERAGE(Demand!$B$5:$B$104),$F157)))</f>
        <v/>
      </c>
      <c r="K157" s="22">
        <f>IF($A157="","",IFERROR(VLOOKUP($C157,Demand!$A$5:$E$104,3,FALSE),0))</f>
        <v/>
      </c>
      <c r="L157" s="22">
        <f>IF($A157="","",IFERROR(VLOOKUP($C157,Demand!$A$5:$E$104,5,FALSE),1.65))</f>
        <v/>
      </c>
      <c r="M157" s="23">
        <f>IF($A157="","",ROUNDUP($L157*$K157*(($D157+ReviewPeriod)^0.5),0))</f>
        <v/>
      </c>
      <c r="N157" s="24">
        <f>IF($A157="","",$M157*$G157)</f>
        <v/>
      </c>
      <c r="O157" s="7">
        <f>IF($A157="","",ROUNDUP($J157*($D157+ReviewPeriod)+$M157,0))</f>
        <v/>
      </c>
      <c r="P157" s="24">
        <f>IF($A157="","",$I157+$N157)</f>
        <v/>
      </c>
      <c r="Q157" s="24">
        <f>IF($A157="","",$P157*HoldingRate)</f>
        <v/>
      </c>
      <c r="R157" s="24">
        <f>IF($A157="","",Lanes!$F157)</f>
        <v/>
      </c>
      <c r="S157" s="12">
        <f>IF($A157="","",$R157+$Q157)</f>
        <v/>
      </c>
      <c r="T157" s="24">
        <f>IF($A157="","",IFERROR($S157/$E157,0))</f>
        <v/>
      </c>
    </row>
    <row r="158">
      <c r="A158" s="15">
        <f>IF(Lanes!$A158="","",Lanes!$A158)</f>
        <v/>
      </c>
      <c r="B158" s="15">
        <f>IF($A158="","",Lanes!$B158)</f>
        <v/>
      </c>
      <c r="C158" s="15">
        <f>IF($A158="","",Lanes!$H158)</f>
        <v/>
      </c>
      <c r="D158" s="23">
        <f>IF($A158="","",Lanes!$C158)</f>
        <v/>
      </c>
      <c r="E158" s="23">
        <f>IF($A158="","",Lanes!$E158)</f>
        <v/>
      </c>
      <c r="F158" s="22">
        <f>IF($A158="","",IFERROR($E158/DaysPerYear,0))</f>
        <v/>
      </c>
      <c r="G158" s="24">
        <f>IF($A158="","",Lanes!$I158)</f>
        <v/>
      </c>
      <c r="H158" s="23">
        <f>IF($A158="","",ROUND($D158*$F158,0))</f>
        <v/>
      </c>
      <c r="I158" s="12">
        <f>IF($A158="","",$D158*$F158*$G158)</f>
        <v/>
      </c>
      <c r="J158" s="22">
        <f>IF($A158="","",IFERROR(VLOOKUP($C158,Demand!$A$5:$E$104,2,FALSE),IFERROR(AVERAGE(Demand!$B$5:$B$104),$F158)))</f>
        <v/>
      </c>
      <c r="K158" s="22">
        <f>IF($A158="","",IFERROR(VLOOKUP($C158,Demand!$A$5:$E$104,3,FALSE),0))</f>
        <v/>
      </c>
      <c r="L158" s="22">
        <f>IF($A158="","",IFERROR(VLOOKUP($C158,Demand!$A$5:$E$104,5,FALSE),1.65))</f>
        <v/>
      </c>
      <c r="M158" s="23">
        <f>IF($A158="","",ROUNDUP($L158*$K158*(($D158+ReviewPeriod)^0.5),0))</f>
        <v/>
      </c>
      <c r="N158" s="24">
        <f>IF($A158="","",$M158*$G158)</f>
        <v/>
      </c>
      <c r="O158" s="7">
        <f>IF($A158="","",ROUNDUP($J158*($D158+ReviewPeriod)+$M158,0))</f>
        <v/>
      </c>
      <c r="P158" s="24">
        <f>IF($A158="","",$I158+$N158)</f>
        <v/>
      </c>
      <c r="Q158" s="24">
        <f>IF($A158="","",$P158*HoldingRate)</f>
        <v/>
      </c>
      <c r="R158" s="24">
        <f>IF($A158="","",Lanes!$F158)</f>
        <v/>
      </c>
      <c r="S158" s="12">
        <f>IF($A158="","",$R158+$Q158)</f>
        <v/>
      </c>
      <c r="T158" s="24">
        <f>IF($A158="","",IFERROR($S158/$E158,0))</f>
        <v/>
      </c>
    </row>
    <row r="159">
      <c r="A159" s="15">
        <f>IF(Lanes!$A159="","",Lanes!$A159)</f>
        <v/>
      </c>
      <c r="B159" s="15">
        <f>IF($A159="","",Lanes!$B159)</f>
        <v/>
      </c>
      <c r="C159" s="15">
        <f>IF($A159="","",Lanes!$H159)</f>
        <v/>
      </c>
      <c r="D159" s="23">
        <f>IF($A159="","",Lanes!$C159)</f>
        <v/>
      </c>
      <c r="E159" s="23">
        <f>IF($A159="","",Lanes!$E159)</f>
        <v/>
      </c>
      <c r="F159" s="22">
        <f>IF($A159="","",IFERROR($E159/DaysPerYear,0))</f>
        <v/>
      </c>
      <c r="G159" s="24">
        <f>IF($A159="","",Lanes!$I159)</f>
        <v/>
      </c>
      <c r="H159" s="23">
        <f>IF($A159="","",ROUND($D159*$F159,0))</f>
        <v/>
      </c>
      <c r="I159" s="12">
        <f>IF($A159="","",$D159*$F159*$G159)</f>
        <v/>
      </c>
      <c r="J159" s="22">
        <f>IF($A159="","",IFERROR(VLOOKUP($C159,Demand!$A$5:$E$104,2,FALSE),IFERROR(AVERAGE(Demand!$B$5:$B$104),$F159)))</f>
        <v/>
      </c>
      <c r="K159" s="22">
        <f>IF($A159="","",IFERROR(VLOOKUP($C159,Demand!$A$5:$E$104,3,FALSE),0))</f>
        <v/>
      </c>
      <c r="L159" s="22">
        <f>IF($A159="","",IFERROR(VLOOKUP($C159,Demand!$A$5:$E$104,5,FALSE),1.65))</f>
        <v/>
      </c>
      <c r="M159" s="23">
        <f>IF($A159="","",ROUNDUP($L159*$K159*(($D159+ReviewPeriod)^0.5),0))</f>
        <v/>
      </c>
      <c r="N159" s="24">
        <f>IF($A159="","",$M159*$G159)</f>
        <v/>
      </c>
      <c r="O159" s="7">
        <f>IF($A159="","",ROUNDUP($J159*($D159+ReviewPeriod)+$M159,0))</f>
        <v/>
      </c>
      <c r="P159" s="24">
        <f>IF($A159="","",$I159+$N159)</f>
        <v/>
      </c>
      <c r="Q159" s="24">
        <f>IF($A159="","",$P159*HoldingRate)</f>
        <v/>
      </c>
      <c r="R159" s="24">
        <f>IF($A159="","",Lanes!$F159)</f>
        <v/>
      </c>
      <c r="S159" s="12">
        <f>IF($A159="","",$R159+$Q159)</f>
        <v/>
      </c>
      <c r="T159" s="24">
        <f>IF($A159="","",IFERROR($S159/$E159,0))</f>
        <v/>
      </c>
    </row>
    <row r="160">
      <c r="A160" s="15">
        <f>IF(Lanes!$A160="","",Lanes!$A160)</f>
        <v/>
      </c>
      <c r="B160" s="15">
        <f>IF($A160="","",Lanes!$B160)</f>
        <v/>
      </c>
      <c r="C160" s="15">
        <f>IF($A160="","",Lanes!$H160)</f>
        <v/>
      </c>
      <c r="D160" s="23">
        <f>IF($A160="","",Lanes!$C160)</f>
        <v/>
      </c>
      <c r="E160" s="23">
        <f>IF($A160="","",Lanes!$E160)</f>
        <v/>
      </c>
      <c r="F160" s="22">
        <f>IF($A160="","",IFERROR($E160/DaysPerYear,0))</f>
        <v/>
      </c>
      <c r="G160" s="24">
        <f>IF($A160="","",Lanes!$I160)</f>
        <v/>
      </c>
      <c r="H160" s="23">
        <f>IF($A160="","",ROUND($D160*$F160,0))</f>
        <v/>
      </c>
      <c r="I160" s="12">
        <f>IF($A160="","",$D160*$F160*$G160)</f>
        <v/>
      </c>
      <c r="J160" s="22">
        <f>IF($A160="","",IFERROR(VLOOKUP($C160,Demand!$A$5:$E$104,2,FALSE),IFERROR(AVERAGE(Demand!$B$5:$B$104),$F160)))</f>
        <v/>
      </c>
      <c r="K160" s="22">
        <f>IF($A160="","",IFERROR(VLOOKUP($C160,Demand!$A$5:$E$104,3,FALSE),0))</f>
        <v/>
      </c>
      <c r="L160" s="22">
        <f>IF($A160="","",IFERROR(VLOOKUP($C160,Demand!$A$5:$E$104,5,FALSE),1.65))</f>
        <v/>
      </c>
      <c r="M160" s="23">
        <f>IF($A160="","",ROUNDUP($L160*$K160*(($D160+ReviewPeriod)^0.5),0))</f>
        <v/>
      </c>
      <c r="N160" s="24">
        <f>IF($A160="","",$M160*$G160)</f>
        <v/>
      </c>
      <c r="O160" s="7">
        <f>IF($A160="","",ROUNDUP($J160*($D160+ReviewPeriod)+$M160,0))</f>
        <v/>
      </c>
      <c r="P160" s="24">
        <f>IF($A160="","",$I160+$N160)</f>
        <v/>
      </c>
      <c r="Q160" s="24">
        <f>IF($A160="","",$P160*HoldingRate)</f>
        <v/>
      </c>
      <c r="R160" s="24">
        <f>IF($A160="","",Lanes!$F160)</f>
        <v/>
      </c>
      <c r="S160" s="12">
        <f>IF($A160="","",$R160+$Q160)</f>
        <v/>
      </c>
      <c r="T160" s="24">
        <f>IF($A160="","",IFERROR($S160/$E160,0))</f>
        <v/>
      </c>
    </row>
    <row r="161">
      <c r="A161" s="15">
        <f>IF(Lanes!$A161="","",Lanes!$A161)</f>
        <v/>
      </c>
      <c r="B161" s="15">
        <f>IF($A161="","",Lanes!$B161)</f>
        <v/>
      </c>
      <c r="C161" s="15">
        <f>IF($A161="","",Lanes!$H161)</f>
        <v/>
      </c>
      <c r="D161" s="23">
        <f>IF($A161="","",Lanes!$C161)</f>
        <v/>
      </c>
      <c r="E161" s="23">
        <f>IF($A161="","",Lanes!$E161)</f>
        <v/>
      </c>
      <c r="F161" s="22">
        <f>IF($A161="","",IFERROR($E161/DaysPerYear,0))</f>
        <v/>
      </c>
      <c r="G161" s="24">
        <f>IF($A161="","",Lanes!$I161)</f>
        <v/>
      </c>
      <c r="H161" s="23">
        <f>IF($A161="","",ROUND($D161*$F161,0))</f>
        <v/>
      </c>
      <c r="I161" s="12">
        <f>IF($A161="","",$D161*$F161*$G161)</f>
        <v/>
      </c>
      <c r="J161" s="22">
        <f>IF($A161="","",IFERROR(VLOOKUP($C161,Demand!$A$5:$E$104,2,FALSE),IFERROR(AVERAGE(Demand!$B$5:$B$104),$F161)))</f>
        <v/>
      </c>
      <c r="K161" s="22">
        <f>IF($A161="","",IFERROR(VLOOKUP($C161,Demand!$A$5:$E$104,3,FALSE),0))</f>
        <v/>
      </c>
      <c r="L161" s="22">
        <f>IF($A161="","",IFERROR(VLOOKUP($C161,Demand!$A$5:$E$104,5,FALSE),1.65))</f>
        <v/>
      </c>
      <c r="M161" s="23">
        <f>IF($A161="","",ROUNDUP($L161*$K161*(($D161+ReviewPeriod)^0.5),0))</f>
        <v/>
      </c>
      <c r="N161" s="24">
        <f>IF($A161="","",$M161*$G161)</f>
        <v/>
      </c>
      <c r="O161" s="7">
        <f>IF($A161="","",ROUNDUP($J161*($D161+ReviewPeriod)+$M161,0))</f>
        <v/>
      </c>
      <c r="P161" s="24">
        <f>IF($A161="","",$I161+$N161)</f>
        <v/>
      </c>
      <c r="Q161" s="24">
        <f>IF($A161="","",$P161*HoldingRate)</f>
        <v/>
      </c>
      <c r="R161" s="24">
        <f>IF($A161="","",Lanes!$F161)</f>
        <v/>
      </c>
      <c r="S161" s="12">
        <f>IF($A161="","",$R161+$Q161)</f>
        <v/>
      </c>
      <c r="T161" s="24">
        <f>IF($A161="","",IFERROR($S161/$E161,0))</f>
        <v/>
      </c>
    </row>
    <row r="162">
      <c r="A162" s="15">
        <f>IF(Lanes!$A162="","",Lanes!$A162)</f>
        <v/>
      </c>
      <c r="B162" s="15">
        <f>IF($A162="","",Lanes!$B162)</f>
        <v/>
      </c>
      <c r="C162" s="15">
        <f>IF($A162="","",Lanes!$H162)</f>
        <v/>
      </c>
      <c r="D162" s="23">
        <f>IF($A162="","",Lanes!$C162)</f>
        <v/>
      </c>
      <c r="E162" s="23">
        <f>IF($A162="","",Lanes!$E162)</f>
        <v/>
      </c>
      <c r="F162" s="22">
        <f>IF($A162="","",IFERROR($E162/DaysPerYear,0))</f>
        <v/>
      </c>
      <c r="G162" s="24">
        <f>IF($A162="","",Lanes!$I162)</f>
        <v/>
      </c>
      <c r="H162" s="23">
        <f>IF($A162="","",ROUND($D162*$F162,0))</f>
        <v/>
      </c>
      <c r="I162" s="12">
        <f>IF($A162="","",$D162*$F162*$G162)</f>
        <v/>
      </c>
      <c r="J162" s="22">
        <f>IF($A162="","",IFERROR(VLOOKUP($C162,Demand!$A$5:$E$104,2,FALSE),IFERROR(AVERAGE(Demand!$B$5:$B$104),$F162)))</f>
        <v/>
      </c>
      <c r="K162" s="22">
        <f>IF($A162="","",IFERROR(VLOOKUP($C162,Demand!$A$5:$E$104,3,FALSE),0))</f>
        <v/>
      </c>
      <c r="L162" s="22">
        <f>IF($A162="","",IFERROR(VLOOKUP($C162,Demand!$A$5:$E$104,5,FALSE),1.65))</f>
        <v/>
      </c>
      <c r="M162" s="23">
        <f>IF($A162="","",ROUNDUP($L162*$K162*(($D162+ReviewPeriod)^0.5),0))</f>
        <v/>
      </c>
      <c r="N162" s="24">
        <f>IF($A162="","",$M162*$G162)</f>
        <v/>
      </c>
      <c r="O162" s="7">
        <f>IF($A162="","",ROUNDUP($J162*($D162+ReviewPeriod)+$M162,0))</f>
        <v/>
      </c>
      <c r="P162" s="24">
        <f>IF($A162="","",$I162+$N162)</f>
        <v/>
      </c>
      <c r="Q162" s="24">
        <f>IF($A162="","",$P162*HoldingRate)</f>
        <v/>
      </c>
      <c r="R162" s="24">
        <f>IF($A162="","",Lanes!$F162)</f>
        <v/>
      </c>
      <c r="S162" s="12">
        <f>IF($A162="","",$R162+$Q162)</f>
        <v/>
      </c>
      <c r="T162" s="24">
        <f>IF($A162="","",IFERROR($S162/$E162,0))</f>
        <v/>
      </c>
    </row>
    <row r="163">
      <c r="A163" s="15">
        <f>IF(Lanes!$A163="","",Lanes!$A163)</f>
        <v/>
      </c>
      <c r="B163" s="15">
        <f>IF($A163="","",Lanes!$B163)</f>
        <v/>
      </c>
      <c r="C163" s="15">
        <f>IF($A163="","",Lanes!$H163)</f>
        <v/>
      </c>
      <c r="D163" s="23">
        <f>IF($A163="","",Lanes!$C163)</f>
        <v/>
      </c>
      <c r="E163" s="23">
        <f>IF($A163="","",Lanes!$E163)</f>
        <v/>
      </c>
      <c r="F163" s="22">
        <f>IF($A163="","",IFERROR($E163/DaysPerYear,0))</f>
        <v/>
      </c>
      <c r="G163" s="24">
        <f>IF($A163="","",Lanes!$I163)</f>
        <v/>
      </c>
      <c r="H163" s="23">
        <f>IF($A163="","",ROUND($D163*$F163,0))</f>
        <v/>
      </c>
      <c r="I163" s="12">
        <f>IF($A163="","",$D163*$F163*$G163)</f>
        <v/>
      </c>
      <c r="J163" s="22">
        <f>IF($A163="","",IFERROR(VLOOKUP($C163,Demand!$A$5:$E$104,2,FALSE),IFERROR(AVERAGE(Demand!$B$5:$B$104),$F163)))</f>
        <v/>
      </c>
      <c r="K163" s="22">
        <f>IF($A163="","",IFERROR(VLOOKUP($C163,Demand!$A$5:$E$104,3,FALSE),0))</f>
        <v/>
      </c>
      <c r="L163" s="22">
        <f>IF($A163="","",IFERROR(VLOOKUP($C163,Demand!$A$5:$E$104,5,FALSE),1.65))</f>
        <v/>
      </c>
      <c r="M163" s="23">
        <f>IF($A163="","",ROUNDUP($L163*$K163*(($D163+ReviewPeriod)^0.5),0))</f>
        <v/>
      </c>
      <c r="N163" s="24">
        <f>IF($A163="","",$M163*$G163)</f>
        <v/>
      </c>
      <c r="O163" s="7">
        <f>IF($A163="","",ROUNDUP($J163*($D163+ReviewPeriod)+$M163,0))</f>
        <v/>
      </c>
      <c r="P163" s="24">
        <f>IF($A163="","",$I163+$N163)</f>
        <v/>
      </c>
      <c r="Q163" s="24">
        <f>IF($A163="","",$P163*HoldingRate)</f>
        <v/>
      </c>
      <c r="R163" s="24">
        <f>IF($A163="","",Lanes!$F163)</f>
        <v/>
      </c>
      <c r="S163" s="12">
        <f>IF($A163="","",$R163+$Q163)</f>
        <v/>
      </c>
      <c r="T163" s="24">
        <f>IF($A163="","",IFERROR($S163/$E163,0))</f>
        <v/>
      </c>
    </row>
    <row r="164">
      <c r="A164" s="15">
        <f>IF(Lanes!$A164="","",Lanes!$A164)</f>
        <v/>
      </c>
      <c r="B164" s="15">
        <f>IF($A164="","",Lanes!$B164)</f>
        <v/>
      </c>
      <c r="C164" s="15">
        <f>IF($A164="","",Lanes!$H164)</f>
        <v/>
      </c>
      <c r="D164" s="23">
        <f>IF($A164="","",Lanes!$C164)</f>
        <v/>
      </c>
      <c r="E164" s="23">
        <f>IF($A164="","",Lanes!$E164)</f>
        <v/>
      </c>
      <c r="F164" s="22">
        <f>IF($A164="","",IFERROR($E164/DaysPerYear,0))</f>
        <v/>
      </c>
      <c r="G164" s="24">
        <f>IF($A164="","",Lanes!$I164)</f>
        <v/>
      </c>
      <c r="H164" s="23">
        <f>IF($A164="","",ROUND($D164*$F164,0))</f>
        <v/>
      </c>
      <c r="I164" s="12">
        <f>IF($A164="","",$D164*$F164*$G164)</f>
        <v/>
      </c>
      <c r="J164" s="22">
        <f>IF($A164="","",IFERROR(VLOOKUP($C164,Demand!$A$5:$E$104,2,FALSE),IFERROR(AVERAGE(Demand!$B$5:$B$104),$F164)))</f>
        <v/>
      </c>
      <c r="K164" s="22">
        <f>IF($A164="","",IFERROR(VLOOKUP($C164,Demand!$A$5:$E$104,3,FALSE),0))</f>
        <v/>
      </c>
      <c r="L164" s="22">
        <f>IF($A164="","",IFERROR(VLOOKUP($C164,Demand!$A$5:$E$104,5,FALSE),1.65))</f>
        <v/>
      </c>
      <c r="M164" s="23">
        <f>IF($A164="","",ROUNDUP($L164*$K164*(($D164+ReviewPeriod)^0.5),0))</f>
        <v/>
      </c>
      <c r="N164" s="24">
        <f>IF($A164="","",$M164*$G164)</f>
        <v/>
      </c>
      <c r="O164" s="7">
        <f>IF($A164="","",ROUNDUP($J164*($D164+ReviewPeriod)+$M164,0))</f>
        <v/>
      </c>
      <c r="P164" s="24">
        <f>IF($A164="","",$I164+$N164)</f>
        <v/>
      </c>
      <c r="Q164" s="24">
        <f>IF($A164="","",$P164*HoldingRate)</f>
        <v/>
      </c>
      <c r="R164" s="24">
        <f>IF($A164="","",Lanes!$F164)</f>
        <v/>
      </c>
      <c r="S164" s="12">
        <f>IF($A164="","",$R164+$Q164)</f>
        <v/>
      </c>
      <c r="T164" s="24">
        <f>IF($A164="","",IFERROR($S164/$E164,0))</f>
        <v/>
      </c>
    </row>
    <row r="165">
      <c r="A165" s="15">
        <f>IF(Lanes!$A165="","",Lanes!$A165)</f>
        <v/>
      </c>
      <c r="B165" s="15">
        <f>IF($A165="","",Lanes!$B165)</f>
        <v/>
      </c>
      <c r="C165" s="15">
        <f>IF($A165="","",Lanes!$H165)</f>
        <v/>
      </c>
      <c r="D165" s="23">
        <f>IF($A165="","",Lanes!$C165)</f>
        <v/>
      </c>
      <c r="E165" s="23">
        <f>IF($A165="","",Lanes!$E165)</f>
        <v/>
      </c>
      <c r="F165" s="22">
        <f>IF($A165="","",IFERROR($E165/DaysPerYear,0))</f>
        <v/>
      </c>
      <c r="G165" s="24">
        <f>IF($A165="","",Lanes!$I165)</f>
        <v/>
      </c>
      <c r="H165" s="23">
        <f>IF($A165="","",ROUND($D165*$F165,0))</f>
        <v/>
      </c>
      <c r="I165" s="12">
        <f>IF($A165="","",$D165*$F165*$G165)</f>
        <v/>
      </c>
      <c r="J165" s="22">
        <f>IF($A165="","",IFERROR(VLOOKUP($C165,Demand!$A$5:$E$104,2,FALSE),IFERROR(AVERAGE(Demand!$B$5:$B$104),$F165)))</f>
        <v/>
      </c>
      <c r="K165" s="22">
        <f>IF($A165="","",IFERROR(VLOOKUP($C165,Demand!$A$5:$E$104,3,FALSE),0))</f>
        <v/>
      </c>
      <c r="L165" s="22">
        <f>IF($A165="","",IFERROR(VLOOKUP($C165,Demand!$A$5:$E$104,5,FALSE),1.65))</f>
        <v/>
      </c>
      <c r="M165" s="23">
        <f>IF($A165="","",ROUNDUP($L165*$K165*(($D165+ReviewPeriod)^0.5),0))</f>
        <v/>
      </c>
      <c r="N165" s="24">
        <f>IF($A165="","",$M165*$G165)</f>
        <v/>
      </c>
      <c r="O165" s="7">
        <f>IF($A165="","",ROUNDUP($J165*($D165+ReviewPeriod)+$M165,0))</f>
        <v/>
      </c>
      <c r="P165" s="24">
        <f>IF($A165="","",$I165+$N165)</f>
        <v/>
      </c>
      <c r="Q165" s="24">
        <f>IF($A165="","",$P165*HoldingRate)</f>
        <v/>
      </c>
      <c r="R165" s="24">
        <f>IF($A165="","",Lanes!$F165)</f>
        <v/>
      </c>
      <c r="S165" s="12">
        <f>IF($A165="","",$R165+$Q165)</f>
        <v/>
      </c>
      <c r="T165" s="24">
        <f>IF($A165="","",IFERROR($S165/$E165,0))</f>
        <v/>
      </c>
    </row>
    <row r="166">
      <c r="A166" s="15">
        <f>IF(Lanes!$A166="","",Lanes!$A166)</f>
        <v/>
      </c>
      <c r="B166" s="15">
        <f>IF($A166="","",Lanes!$B166)</f>
        <v/>
      </c>
      <c r="C166" s="15">
        <f>IF($A166="","",Lanes!$H166)</f>
        <v/>
      </c>
      <c r="D166" s="23">
        <f>IF($A166="","",Lanes!$C166)</f>
        <v/>
      </c>
      <c r="E166" s="23">
        <f>IF($A166="","",Lanes!$E166)</f>
        <v/>
      </c>
      <c r="F166" s="22">
        <f>IF($A166="","",IFERROR($E166/DaysPerYear,0))</f>
        <v/>
      </c>
      <c r="G166" s="24">
        <f>IF($A166="","",Lanes!$I166)</f>
        <v/>
      </c>
      <c r="H166" s="23">
        <f>IF($A166="","",ROUND($D166*$F166,0))</f>
        <v/>
      </c>
      <c r="I166" s="12">
        <f>IF($A166="","",$D166*$F166*$G166)</f>
        <v/>
      </c>
      <c r="J166" s="22">
        <f>IF($A166="","",IFERROR(VLOOKUP($C166,Demand!$A$5:$E$104,2,FALSE),IFERROR(AVERAGE(Demand!$B$5:$B$104),$F166)))</f>
        <v/>
      </c>
      <c r="K166" s="22">
        <f>IF($A166="","",IFERROR(VLOOKUP($C166,Demand!$A$5:$E$104,3,FALSE),0))</f>
        <v/>
      </c>
      <c r="L166" s="22">
        <f>IF($A166="","",IFERROR(VLOOKUP($C166,Demand!$A$5:$E$104,5,FALSE),1.65))</f>
        <v/>
      </c>
      <c r="M166" s="23">
        <f>IF($A166="","",ROUNDUP($L166*$K166*(($D166+ReviewPeriod)^0.5),0))</f>
        <v/>
      </c>
      <c r="N166" s="24">
        <f>IF($A166="","",$M166*$G166)</f>
        <v/>
      </c>
      <c r="O166" s="7">
        <f>IF($A166="","",ROUNDUP($J166*($D166+ReviewPeriod)+$M166,0))</f>
        <v/>
      </c>
      <c r="P166" s="24">
        <f>IF($A166="","",$I166+$N166)</f>
        <v/>
      </c>
      <c r="Q166" s="24">
        <f>IF($A166="","",$P166*HoldingRate)</f>
        <v/>
      </c>
      <c r="R166" s="24">
        <f>IF($A166="","",Lanes!$F166)</f>
        <v/>
      </c>
      <c r="S166" s="12">
        <f>IF($A166="","",$R166+$Q166)</f>
        <v/>
      </c>
      <c r="T166" s="24">
        <f>IF($A166="","",IFERROR($S166/$E166,0))</f>
        <v/>
      </c>
    </row>
    <row r="167">
      <c r="A167" s="15">
        <f>IF(Lanes!$A167="","",Lanes!$A167)</f>
        <v/>
      </c>
      <c r="B167" s="15">
        <f>IF($A167="","",Lanes!$B167)</f>
        <v/>
      </c>
      <c r="C167" s="15">
        <f>IF($A167="","",Lanes!$H167)</f>
        <v/>
      </c>
      <c r="D167" s="23">
        <f>IF($A167="","",Lanes!$C167)</f>
        <v/>
      </c>
      <c r="E167" s="23">
        <f>IF($A167="","",Lanes!$E167)</f>
        <v/>
      </c>
      <c r="F167" s="22">
        <f>IF($A167="","",IFERROR($E167/DaysPerYear,0))</f>
        <v/>
      </c>
      <c r="G167" s="24">
        <f>IF($A167="","",Lanes!$I167)</f>
        <v/>
      </c>
      <c r="H167" s="23">
        <f>IF($A167="","",ROUND($D167*$F167,0))</f>
        <v/>
      </c>
      <c r="I167" s="12">
        <f>IF($A167="","",$D167*$F167*$G167)</f>
        <v/>
      </c>
      <c r="J167" s="22">
        <f>IF($A167="","",IFERROR(VLOOKUP($C167,Demand!$A$5:$E$104,2,FALSE),IFERROR(AVERAGE(Demand!$B$5:$B$104),$F167)))</f>
        <v/>
      </c>
      <c r="K167" s="22">
        <f>IF($A167="","",IFERROR(VLOOKUP($C167,Demand!$A$5:$E$104,3,FALSE),0))</f>
        <v/>
      </c>
      <c r="L167" s="22">
        <f>IF($A167="","",IFERROR(VLOOKUP($C167,Demand!$A$5:$E$104,5,FALSE),1.65))</f>
        <v/>
      </c>
      <c r="M167" s="23">
        <f>IF($A167="","",ROUNDUP($L167*$K167*(($D167+ReviewPeriod)^0.5),0))</f>
        <v/>
      </c>
      <c r="N167" s="24">
        <f>IF($A167="","",$M167*$G167)</f>
        <v/>
      </c>
      <c r="O167" s="7">
        <f>IF($A167="","",ROUNDUP($J167*($D167+ReviewPeriod)+$M167,0))</f>
        <v/>
      </c>
      <c r="P167" s="24">
        <f>IF($A167="","",$I167+$N167)</f>
        <v/>
      </c>
      <c r="Q167" s="24">
        <f>IF($A167="","",$P167*HoldingRate)</f>
        <v/>
      </c>
      <c r="R167" s="24">
        <f>IF($A167="","",Lanes!$F167)</f>
        <v/>
      </c>
      <c r="S167" s="12">
        <f>IF($A167="","",$R167+$Q167)</f>
        <v/>
      </c>
      <c r="T167" s="24">
        <f>IF($A167="","",IFERROR($S167/$E167,0))</f>
        <v/>
      </c>
    </row>
    <row r="168">
      <c r="A168" s="15">
        <f>IF(Lanes!$A168="","",Lanes!$A168)</f>
        <v/>
      </c>
      <c r="B168" s="15">
        <f>IF($A168="","",Lanes!$B168)</f>
        <v/>
      </c>
      <c r="C168" s="15">
        <f>IF($A168="","",Lanes!$H168)</f>
        <v/>
      </c>
      <c r="D168" s="23">
        <f>IF($A168="","",Lanes!$C168)</f>
        <v/>
      </c>
      <c r="E168" s="23">
        <f>IF($A168="","",Lanes!$E168)</f>
        <v/>
      </c>
      <c r="F168" s="22">
        <f>IF($A168="","",IFERROR($E168/DaysPerYear,0))</f>
        <v/>
      </c>
      <c r="G168" s="24">
        <f>IF($A168="","",Lanes!$I168)</f>
        <v/>
      </c>
      <c r="H168" s="23">
        <f>IF($A168="","",ROUND($D168*$F168,0))</f>
        <v/>
      </c>
      <c r="I168" s="12">
        <f>IF($A168="","",$D168*$F168*$G168)</f>
        <v/>
      </c>
      <c r="J168" s="22">
        <f>IF($A168="","",IFERROR(VLOOKUP($C168,Demand!$A$5:$E$104,2,FALSE),IFERROR(AVERAGE(Demand!$B$5:$B$104),$F168)))</f>
        <v/>
      </c>
      <c r="K168" s="22">
        <f>IF($A168="","",IFERROR(VLOOKUP($C168,Demand!$A$5:$E$104,3,FALSE),0))</f>
        <v/>
      </c>
      <c r="L168" s="22">
        <f>IF($A168="","",IFERROR(VLOOKUP($C168,Demand!$A$5:$E$104,5,FALSE),1.65))</f>
        <v/>
      </c>
      <c r="M168" s="23">
        <f>IF($A168="","",ROUNDUP($L168*$K168*(($D168+ReviewPeriod)^0.5),0))</f>
        <v/>
      </c>
      <c r="N168" s="24">
        <f>IF($A168="","",$M168*$G168)</f>
        <v/>
      </c>
      <c r="O168" s="7">
        <f>IF($A168="","",ROUNDUP($J168*($D168+ReviewPeriod)+$M168,0))</f>
        <v/>
      </c>
      <c r="P168" s="24">
        <f>IF($A168="","",$I168+$N168)</f>
        <v/>
      </c>
      <c r="Q168" s="24">
        <f>IF($A168="","",$P168*HoldingRate)</f>
        <v/>
      </c>
      <c r="R168" s="24">
        <f>IF($A168="","",Lanes!$F168)</f>
        <v/>
      </c>
      <c r="S168" s="12">
        <f>IF($A168="","",$R168+$Q168)</f>
        <v/>
      </c>
      <c r="T168" s="24">
        <f>IF($A168="","",IFERROR($S168/$E168,0))</f>
        <v/>
      </c>
    </row>
    <row r="169">
      <c r="A169" s="15">
        <f>IF(Lanes!$A169="","",Lanes!$A169)</f>
        <v/>
      </c>
      <c r="B169" s="15">
        <f>IF($A169="","",Lanes!$B169)</f>
        <v/>
      </c>
      <c r="C169" s="15">
        <f>IF($A169="","",Lanes!$H169)</f>
        <v/>
      </c>
      <c r="D169" s="23">
        <f>IF($A169="","",Lanes!$C169)</f>
        <v/>
      </c>
      <c r="E169" s="23">
        <f>IF($A169="","",Lanes!$E169)</f>
        <v/>
      </c>
      <c r="F169" s="22">
        <f>IF($A169="","",IFERROR($E169/DaysPerYear,0))</f>
        <v/>
      </c>
      <c r="G169" s="24">
        <f>IF($A169="","",Lanes!$I169)</f>
        <v/>
      </c>
      <c r="H169" s="23">
        <f>IF($A169="","",ROUND($D169*$F169,0))</f>
        <v/>
      </c>
      <c r="I169" s="12">
        <f>IF($A169="","",$D169*$F169*$G169)</f>
        <v/>
      </c>
      <c r="J169" s="22">
        <f>IF($A169="","",IFERROR(VLOOKUP($C169,Demand!$A$5:$E$104,2,FALSE),IFERROR(AVERAGE(Demand!$B$5:$B$104),$F169)))</f>
        <v/>
      </c>
      <c r="K169" s="22">
        <f>IF($A169="","",IFERROR(VLOOKUP($C169,Demand!$A$5:$E$104,3,FALSE),0))</f>
        <v/>
      </c>
      <c r="L169" s="22">
        <f>IF($A169="","",IFERROR(VLOOKUP($C169,Demand!$A$5:$E$104,5,FALSE),1.65))</f>
        <v/>
      </c>
      <c r="M169" s="23">
        <f>IF($A169="","",ROUNDUP($L169*$K169*(($D169+ReviewPeriod)^0.5),0))</f>
        <v/>
      </c>
      <c r="N169" s="24">
        <f>IF($A169="","",$M169*$G169)</f>
        <v/>
      </c>
      <c r="O169" s="7">
        <f>IF($A169="","",ROUNDUP($J169*($D169+ReviewPeriod)+$M169,0))</f>
        <v/>
      </c>
      <c r="P169" s="24">
        <f>IF($A169="","",$I169+$N169)</f>
        <v/>
      </c>
      <c r="Q169" s="24">
        <f>IF($A169="","",$P169*HoldingRate)</f>
        <v/>
      </c>
      <c r="R169" s="24">
        <f>IF($A169="","",Lanes!$F169)</f>
        <v/>
      </c>
      <c r="S169" s="12">
        <f>IF($A169="","",$R169+$Q169)</f>
        <v/>
      </c>
      <c r="T169" s="24">
        <f>IF($A169="","",IFERROR($S169/$E169,0))</f>
        <v/>
      </c>
    </row>
    <row r="170">
      <c r="A170" s="15">
        <f>IF(Lanes!$A170="","",Lanes!$A170)</f>
        <v/>
      </c>
      <c r="B170" s="15">
        <f>IF($A170="","",Lanes!$B170)</f>
        <v/>
      </c>
      <c r="C170" s="15">
        <f>IF($A170="","",Lanes!$H170)</f>
        <v/>
      </c>
      <c r="D170" s="23">
        <f>IF($A170="","",Lanes!$C170)</f>
        <v/>
      </c>
      <c r="E170" s="23">
        <f>IF($A170="","",Lanes!$E170)</f>
        <v/>
      </c>
      <c r="F170" s="22">
        <f>IF($A170="","",IFERROR($E170/DaysPerYear,0))</f>
        <v/>
      </c>
      <c r="G170" s="24">
        <f>IF($A170="","",Lanes!$I170)</f>
        <v/>
      </c>
      <c r="H170" s="23">
        <f>IF($A170="","",ROUND($D170*$F170,0))</f>
        <v/>
      </c>
      <c r="I170" s="12">
        <f>IF($A170="","",$D170*$F170*$G170)</f>
        <v/>
      </c>
      <c r="J170" s="22">
        <f>IF($A170="","",IFERROR(VLOOKUP($C170,Demand!$A$5:$E$104,2,FALSE),IFERROR(AVERAGE(Demand!$B$5:$B$104),$F170)))</f>
        <v/>
      </c>
      <c r="K170" s="22">
        <f>IF($A170="","",IFERROR(VLOOKUP($C170,Demand!$A$5:$E$104,3,FALSE),0))</f>
        <v/>
      </c>
      <c r="L170" s="22">
        <f>IF($A170="","",IFERROR(VLOOKUP($C170,Demand!$A$5:$E$104,5,FALSE),1.65))</f>
        <v/>
      </c>
      <c r="M170" s="23">
        <f>IF($A170="","",ROUNDUP($L170*$K170*(($D170+ReviewPeriod)^0.5),0))</f>
        <v/>
      </c>
      <c r="N170" s="24">
        <f>IF($A170="","",$M170*$G170)</f>
        <v/>
      </c>
      <c r="O170" s="7">
        <f>IF($A170="","",ROUNDUP($J170*($D170+ReviewPeriod)+$M170,0))</f>
        <v/>
      </c>
      <c r="P170" s="24">
        <f>IF($A170="","",$I170+$N170)</f>
        <v/>
      </c>
      <c r="Q170" s="24">
        <f>IF($A170="","",$P170*HoldingRate)</f>
        <v/>
      </c>
      <c r="R170" s="24">
        <f>IF($A170="","",Lanes!$F170)</f>
        <v/>
      </c>
      <c r="S170" s="12">
        <f>IF($A170="","",$R170+$Q170)</f>
        <v/>
      </c>
      <c r="T170" s="24">
        <f>IF($A170="","",IFERROR($S170/$E170,0))</f>
        <v/>
      </c>
    </row>
    <row r="171">
      <c r="A171" s="15">
        <f>IF(Lanes!$A171="","",Lanes!$A171)</f>
        <v/>
      </c>
      <c r="B171" s="15">
        <f>IF($A171="","",Lanes!$B171)</f>
        <v/>
      </c>
      <c r="C171" s="15">
        <f>IF($A171="","",Lanes!$H171)</f>
        <v/>
      </c>
      <c r="D171" s="23">
        <f>IF($A171="","",Lanes!$C171)</f>
        <v/>
      </c>
      <c r="E171" s="23">
        <f>IF($A171="","",Lanes!$E171)</f>
        <v/>
      </c>
      <c r="F171" s="22">
        <f>IF($A171="","",IFERROR($E171/DaysPerYear,0))</f>
        <v/>
      </c>
      <c r="G171" s="24">
        <f>IF($A171="","",Lanes!$I171)</f>
        <v/>
      </c>
      <c r="H171" s="23">
        <f>IF($A171="","",ROUND($D171*$F171,0))</f>
        <v/>
      </c>
      <c r="I171" s="12">
        <f>IF($A171="","",$D171*$F171*$G171)</f>
        <v/>
      </c>
      <c r="J171" s="22">
        <f>IF($A171="","",IFERROR(VLOOKUP($C171,Demand!$A$5:$E$104,2,FALSE),IFERROR(AVERAGE(Demand!$B$5:$B$104),$F171)))</f>
        <v/>
      </c>
      <c r="K171" s="22">
        <f>IF($A171="","",IFERROR(VLOOKUP($C171,Demand!$A$5:$E$104,3,FALSE),0))</f>
        <v/>
      </c>
      <c r="L171" s="22">
        <f>IF($A171="","",IFERROR(VLOOKUP($C171,Demand!$A$5:$E$104,5,FALSE),1.65))</f>
        <v/>
      </c>
      <c r="M171" s="23">
        <f>IF($A171="","",ROUNDUP($L171*$K171*(($D171+ReviewPeriod)^0.5),0))</f>
        <v/>
      </c>
      <c r="N171" s="24">
        <f>IF($A171="","",$M171*$G171)</f>
        <v/>
      </c>
      <c r="O171" s="7">
        <f>IF($A171="","",ROUNDUP($J171*($D171+ReviewPeriod)+$M171,0))</f>
        <v/>
      </c>
      <c r="P171" s="24">
        <f>IF($A171="","",$I171+$N171)</f>
        <v/>
      </c>
      <c r="Q171" s="24">
        <f>IF($A171="","",$P171*HoldingRate)</f>
        <v/>
      </c>
      <c r="R171" s="24">
        <f>IF($A171="","",Lanes!$F171)</f>
        <v/>
      </c>
      <c r="S171" s="12">
        <f>IF($A171="","",$R171+$Q171)</f>
        <v/>
      </c>
      <c r="T171" s="24">
        <f>IF($A171="","",IFERROR($S171/$E171,0))</f>
        <v/>
      </c>
    </row>
    <row r="172">
      <c r="A172" s="15">
        <f>IF(Lanes!$A172="","",Lanes!$A172)</f>
        <v/>
      </c>
      <c r="B172" s="15">
        <f>IF($A172="","",Lanes!$B172)</f>
        <v/>
      </c>
      <c r="C172" s="15">
        <f>IF($A172="","",Lanes!$H172)</f>
        <v/>
      </c>
      <c r="D172" s="23">
        <f>IF($A172="","",Lanes!$C172)</f>
        <v/>
      </c>
      <c r="E172" s="23">
        <f>IF($A172="","",Lanes!$E172)</f>
        <v/>
      </c>
      <c r="F172" s="22">
        <f>IF($A172="","",IFERROR($E172/DaysPerYear,0))</f>
        <v/>
      </c>
      <c r="G172" s="24">
        <f>IF($A172="","",Lanes!$I172)</f>
        <v/>
      </c>
      <c r="H172" s="23">
        <f>IF($A172="","",ROUND($D172*$F172,0))</f>
        <v/>
      </c>
      <c r="I172" s="12">
        <f>IF($A172="","",$D172*$F172*$G172)</f>
        <v/>
      </c>
      <c r="J172" s="22">
        <f>IF($A172="","",IFERROR(VLOOKUP($C172,Demand!$A$5:$E$104,2,FALSE),IFERROR(AVERAGE(Demand!$B$5:$B$104),$F172)))</f>
        <v/>
      </c>
      <c r="K172" s="22">
        <f>IF($A172="","",IFERROR(VLOOKUP($C172,Demand!$A$5:$E$104,3,FALSE),0))</f>
        <v/>
      </c>
      <c r="L172" s="22">
        <f>IF($A172="","",IFERROR(VLOOKUP($C172,Demand!$A$5:$E$104,5,FALSE),1.65))</f>
        <v/>
      </c>
      <c r="M172" s="23">
        <f>IF($A172="","",ROUNDUP($L172*$K172*(($D172+ReviewPeriod)^0.5),0))</f>
        <v/>
      </c>
      <c r="N172" s="24">
        <f>IF($A172="","",$M172*$G172)</f>
        <v/>
      </c>
      <c r="O172" s="7">
        <f>IF($A172="","",ROUNDUP($J172*($D172+ReviewPeriod)+$M172,0))</f>
        <v/>
      </c>
      <c r="P172" s="24">
        <f>IF($A172="","",$I172+$N172)</f>
        <v/>
      </c>
      <c r="Q172" s="24">
        <f>IF($A172="","",$P172*HoldingRate)</f>
        <v/>
      </c>
      <c r="R172" s="24">
        <f>IF($A172="","",Lanes!$F172)</f>
        <v/>
      </c>
      <c r="S172" s="12">
        <f>IF($A172="","",$R172+$Q172)</f>
        <v/>
      </c>
      <c r="T172" s="24">
        <f>IF($A172="","",IFERROR($S172/$E172,0))</f>
        <v/>
      </c>
    </row>
    <row r="173">
      <c r="A173" s="15">
        <f>IF(Lanes!$A173="","",Lanes!$A173)</f>
        <v/>
      </c>
      <c r="B173" s="15">
        <f>IF($A173="","",Lanes!$B173)</f>
        <v/>
      </c>
      <c r="C173" s="15">
        <f>IF($A173="","",Lanes!$H173)</f>
        <v/>
      </c>
      <c r="D173" s="23">
        <f>IF($A173="","",Lanes!$C173)</f>
        <v/>
      </c>
      <c r="E173" s="23">
        <f>IF($A173="","",Lanes!$E173)</f>
        <v/>
      </c>
      <c r="F173" s="22">
        <f>IF($A173="","",IFERROR($E173/DaysPerYear,0))</f>
        <v/>
      </c>
      <c r="G173" s="24">
        <f>IF($A173="","",Lanes!$I173)</f>
        <v/>
      </c>
      <c r="H173" s="23">
        <f>IF($A173="","",ROUND($D173*$F173,0))</f>
        <v/>
      </c>
      <c r="I173" s="12">
        <f>IF($A173="","",$D173*$F173*$G173)</f>
        <v/>
      </c>
      <c r="J173" s="22">
        <f>IF($A173="","",IFERROR(VLOOKUP($C173,Demand!$A$5:$E$104,2,FALSE),IFERROR(AVERAGE(Demand!$B$5:$B$104),$F173)))</f>
        <v/>
      </c>
      <c r="K173" s="22">
        <f>IF($A173="","",IFERROR(VLOOKUP($C173,Demand!$A$5:$E$104,3,FALSE),0))</f>
        <v/>
      </c>
      <c r="L173" s="22">
        <f>IF($A173="","",IFERROR(VLOOKUP($C173,Demand!$A$5:$E$104,5,FALSE),1.65))</f>
        <v/>
      </c>
      <c r="M173" s="23">
        <f>IF($A173="","",ROUNDUP($L173*$K173*(($D173+ReviewPeriod)^0.5),0))</f>
        <v/>
      </c>
      <c r="N173" s="24">
        <f>IF($A173="","",$M173*$G173)</f>
        <v/>
      </c>
      <c r="O173" s="7">
        <f>IF($A173="","",ROUNDUP($J173*($D173+ReviewPeriod)+$M173,0))</f>
        <v/>
      </c>
      <c r="P173" s="24">
        <f>IF($A173="","",$I173+$N173)</f>
        <v/>
      </c>
      <c r="Q173" s="24">
        <f>IF($A173="","",$P173*HoldingRate)</f>
        <v/>
      </c>
      <c r="R173" s="24">
        <f>IF($A173="","",Lanes!$F173)</f>
        <v/>
      </c>
      <c r="S173" s="12">
        <f>IF($A173="","",$R173+$Q173)</f>
        <v/>
      </c>
      <c r="T173" s="24">
        <f>IF($A173="","",IFERROR($S173/$E173,0))</f>
        <v/>
      </c>
    </row>
    <row r="174">
      <c r="A174" s="15">
        <f>IF(Lanes!$A174="","",Lanes!$A174)</f>
        <v/>
      </c>
      <c r="B174" s="15">
        <f>IF($A174="","",Lanes!$B174)</f>
        <v/>
      </c>
      <c r="C174" s="15">
        <f>IF($A174="","",Lanes!$H174)</f>
        <v/>
      </c>
      <c r="D174" s="23">
        <f>IF($A174="","",Lanes!$C174)</f>
        <v/>
      </c>
      <c r="E174" s="23">
        <f>IF($A174="","",Lanes!$E174)</f>
        <v/>
      </c>
      <c r="F174" s="22">
        <f>IF($A174="","",IFERROR($E174/DaysPerYear,0))</f>
        <v/>
      </c>
      <c r="G174" s="24">
        <f>IF($A174="","",Lanes!$I174)</f>
        <v/>
      </c>
      <c r="H174" s="23">
        <f>IF($A174="","",ROUND($D174*$F174,0))</f>
        <v/>
      </c>
      <c r="I174" s="12">
        <f>IF($A174="","",$D174*$F174*$G174)</f>
        <v/>
      </c>
      <c r="J174" s="22">
        <f>IF($A174="","",IFERROR(VLOOKUP($C174,Demand!$A$5:$E$104,2,FALSE),IFERROR(AVERAGE(Demand!$B$5:$B$104),$F174)))</f>
        <v/>
      </c>
      <c r="K174" s="22">
        <f>IF($A174="","",IFERROR(VLOOKUP($C174,Demand!$A$5:$E$104,3,FALSE),0))</f>
        <v/>
      </c>
      <c r="L174" s="22">
        <f>IF($A174="","",IFERROR(VLOOKUP($C174,Demand!$A$5:$E$104,5,FALSE),1.65))</f>
        <v/>
      </c>
      <c r="M174" s="23">
        <f>IF($A174="","",ROUNDUP($L174*$K174*(($D174+ReviewPeriod)^0.5),0))</f>
        <v/>
      </c>
      <c r="N174" s="24">
        <f>IF($A174="","",$M174*$G174)</f>
        <v/>
      </c>
      <c r="O174" s="7">
        <f>IF($A174="","",ROUNDUP($J174*($D174+ReviewPeriod)+$M174,0))</f>
        <v/>
      </c>
      <c r="P174" s="24">
        <f>IF($A174="","",$I174+$N174)</f>
        <v/>
      </c>
      <c r="Q174" s="24">
        <f>IF($A174="","",$P174*HoldingRate)</f>
        <v/>
      </c>
      <c r="R174" s="24">
        <f>IF($A174="","",Lanes!$F174)</f>
        <v/>
      </c>
      <c r="S174" s="12">
        <f>IF($A174="","",$R174+$Q174)</f>
        <v/>
      </c>
      <c r="T174" s="24">
        <f>IF($A174="","",IFERROR($S174/$E174,0))</f>
        <v/>
      </c>
    </row>
    <row r="175">
      <c r="A175" s="15">
        <f>IF(Lanes!$A175="","",Lanes!$A175)</f>
        <v/>
      </c>
      <c r="B175" s="15">
        <f>IF($A175="","",Lanes!$B175)</f>
        <v/>
      </c>
      <c r="C175" s="15">
        <f>IF($A175="","",Lanes!$H175)</f>
        <v/>
      </c>
      <c r="D175" s="23">
        <f>IF($A175="","",Lanes!$C175)</f>
        <v/>
      </c>
      <c r="E175" s="23">
        <f>IF($A175="","",Lanes!$E175)</f>
        <v/>
      </c>
      <c r="F175" s="22">
        <f>IF($A175="","",IFERROR($E175/DaysPerYear,0))</f>
        <v/>
      </c>
      <c r="G175" s="24">
        <f>IF($A175="","",Lanes!$I175)</f>
        <v/>
      </c>
      <c r="H175" s="23">
        <f>IF($A175="","",ROUND($D175*$F175,0))</f>
        <v/>
      </c>
      <c r="I175" s="12">
        <f>IF($A175="","",$D175*$F175*$G175)</f>
        <v/>
      </c>
      <c r="J175" s="22">
        <f>IF($A175="","",IFERROR(VLOOKUP($C175,Demand!$A$5:$E$104,2,FALSE),IFERROR(AVERAGE(Demand!$B$5:$B$104),$F175)))</f>
        <v/>
      </c>
      <c r="K175" s="22">
        <f>IF($A175="","",IFERROR(VLOOKUP($C175,Demand!$A$5:$E$104,3,FALSE),0))</f>
        <v/>
      </c>
      <c r="L175" s="22">
        <f>IF($A175="","",IFERROR(VLOOKUP($C175,Demand!$A$5:$E$104,5,FALSE),1.65))</f>
        <v/>
      </c>
      <c r="M175" s="23">
        <f>IF($A175="","",ROUNDUP($L175*$K175*(($D175+ReviewPeriod)^0.5),0))</f>
        <v/>
      </c>
      <c r="N175" s="24">
        <f>IF($A175="","",$M175*$G175)</f>
        <v/>
      </c>
      <c r="O175" s="7">
        <f>IF($A175="","",ROUNDUP($J175*($D175+ReviewPeriod)+$M175,0))</f>
        <v/>
      </c>
      <c r="P175" s="24">
        <f>IF($A175="","",$I175+$N175)</f>
        <v/>
      </c>
      <c r="Q175" s="24">
        <f>IF($A175="","",$P175*HoldingRate)</f>
        <v/>
      </c>
      <c r="R175" s="24">
        <f>IF($A175="","",Lanes!$F175)</f>
        <v/>
      </c>
      <c r="S175" s="12">
        <f>IF($A175="","",$R175+$Q175)</f>
        <v/>
      </c>
      <c r="T175" s="24">
        <f>IF($A175="","",IFERROR($S175/$E175,0))</f>
        <v/>
      </c>
    </row>
    <row r="176">
      <c r="A176" s="15">
        <f>IF(Lanes!$A176="","",Lanes!$A176)</f>
        <v/>
      </c>
      <c r="B176" s="15">
        <f>IF($A176="","",Lanes!$B176)</f>
        <v/>
      </c>
      <c r="C176" s="15">
        <f>IF($A176="","",Lanes!$H176)</f>
        <v/>
      </c>
      <c r="D176" s="23">
        <f>IF($A176="","",Lanes!$C176)</f>
        <v/>
      </c>
      <c r="E176" s="23">
        <f>IF($A176="","",Lanes!$E176)</f>
        <v/>
      </c>
      <c r="F176" s="22">
        <f>IF($A176="","",IFERROR($E176/DaysPerYear,0))</f>
        <v/>
      </c>
      <c r="G176" s="24">
        <f>IF($A176="","",Lanes!$I176)</f>
        <v/>
      </c>
      <c r="H176" s="23">
        <f>IF($A176="","",ROUND($D176*$F176,0))</f>
        <v/>
      </c>
      <c r="I176" s="12">
        <f>IF($A176="","",$D176*$F176*$G176)</f>
        <v/>
      </c>
      <c r="J176" s="22">
        <f>IF($A176="","",IFERROR(VLOOKUP($C176,Demand!$A$5:$E$104,2,FALSE),IFERROR(AVERAGE(Demand!$B$5:$B$104),$F176)))</f>
        <v/>
      </c>
      <c r="K176" s="22">
        <f>IF($A176="","",IFERROR(VLOOKUP($C176,Demand!$A$5:$E$104,3,FALSE),0))</f>
        <v/>
      </c>
      <c r="L176" s="22">
        <f>IF($A176="","",IFERROR(VLOOKUP($C176,Demand!$A$5:$E$104,5,FALSE),1.65))</f>
        <v/>
      </c>
      <c r="M176" s="23">
        <f>IF($A176="","",ROUNDUP($L176*$K176*(($D176+ReviewPeriod)^0.5),0))</f>
        <v/>
      </c>
      <c r="N176" s="24">
        <f>IF($A176="","",$M176*$G176)</f>
        <v/>
      </c>
      <c r="O176" s="7">
        <f>IF($A176="","",ROUNDUP($J176*($D176+ReviewPeriod)+$M176,0))</f>
        <v/>
      </c>
      <c r="P176" s="24">
        <f>IF($A176="","",$I176+$N176)</f>
        <v/>
      </c>
      <c r="Q176" s="24">
        <f>IF($A176="","",$P176*HoldingRate)</f>
        <v/>
      </c>
      <c r="R176" s="24">
        <f>IF($A176="","",Lanes!$F176)</f>
        <v/>
      </c>
      <c r="S176" s="12">
        <f>IF($A176="","",$R176+$Q176)</f>
        <v/>
      </c>
      <c r="T176" s="24">
        <f>IF($A176="","",IFERROR($S176/$E176,0))</f>
        <v/>
      </c>
    </row>
    <row r="177">
      <c r="A177" s="15">
        <f>IF(Lanes!$A177="","",Lanes!$A177)</f>
        <v/>
      </c>
      <c r="B177" s="15">
        <f>IF($A177="","",Lanes!$B177)</f>
        <v/>
      </c>
      <c r="C177" s="15">
        <f>IF($A177="","",Lanes!$H177)</f>
        <v/>
      </c>
      <c r="D177" s="23">
        <f>IF($A177="","",Lanes!$C177)</f>
        <v/>
      </c>
      <c r="E177" s="23">
        <f>IF($A177="","",Lanes!$E177)</f>
        <v/>
      </c>
      <c r="F177" s="22">
        <f>IF($A177="","",IFERROR($E177/DaysPerYear,0))</f>
        <v/>
      </c>
      <c r="G177" s="24">
        <f>IF($A177="","",Lanes!$I177)</f>
        <v/>
      </c>
      <c r="H177" s="23">
        <f>IF($A177="","",ROUND($D177*$F177,0))</f>
        <v/>
      </c>
      <c r="I177" s="12">
        <f>IF($A177="","",$D177*$F177*$G177)</f>
        <v/>
      </c>
      <c r="J177" s="22">
        <f>IF($A177="","",IFERROR(VLOOKUP($C177,Demand!$A$5:$E$104,2,FALSE),IFERROR(AVERAGE(Demand!$B$5:$B$104),$F177)))</f>
        <v/>
      </c>
      <c r="K177" s="22">
        <f>IF($A177="","",IFERROR(VLOOKUP($C177,Demand!$A$5:$E$104,3,FALSE),0))</f>
        <v/>
      </c>
      <c r="L177" s="22">
        <f>IF($A177="","",IFERROR(VLOOKUP($C177,Demand!$A$5:$E$104,5,FALSE),1.65))</f>
        <v/>
      </c>
      <c r="M177" s="23">
        <f>IF($A177="","",ROUNDUP($L177*$K177*(($D177+ReviewPeriod)^0.5),0))</f>
        <v/>
      </c>
      <c r="N177" s="24">
        <f>IF($A177="","",$M177*$G177)</f>
        <v/>
      </c>
      <c r="O177" s="7">
        <f>IF($A177="","",ROUNDUP($J177*($D177+ReviewPeriod)+$M177,0))</f>
        <v/>
      </c>
      <c r="P177" s="24">
        <f>IF($A177="","",$I177+$N177)</f>
        <v/>
      </c>
      <c r="Q177" s="24">
        <f>IF($A177="","",$P177*HoldingRate)</f>
        <v/>
      </c>
      <c r="R177" s="24">
        <f>IF($A177="","",Lanes!$F177)</f>
        <v/>
      </c>
      <c r="S177" s="12">
        <f>IF($A177="","",$R177+$Q177)</f>
        <v/>
      </c>
      <c r="T177" s="24">
        <f>IF($A177="","",IFERROR($S177/$E177,0))</f>
        <v/>
      </c>
    </row>
    <row r="178">
      <c r="A178" s="15">
        <f>IF(Lanes!$A178="","",Lanes!$A178)</f>
        <v/>
      </c>
      <c r="B178" s="15">
        <f>IF($A178="","",Lanes!$B178)</f>
        <v/>
      </c>
      <c r="C178" s="15">
        <f>IF($A178="","",Lanes!$H178)</f>
        <v/>
      </c>
      <c r="D178" s="23">
        <f>IF($A178="","",Lanes!$C178)</f>
        <v/>
      </c>
      <c r="E178" s="23">
        <f>IF($A178="","",Lanes!$E178)</f>
        <v/>
      </c>
      <c r="F178" s="22">
        <f>IF($A178="","",IFERROR($E178/DaysPerYear,0))</f>
        <v/>
      </c>
      <c r="G178" s="24">
        <f>IF($A178="","",Lanes!$I178)</f>
        <v/>
      </c>
      <c r="H178" s="23">
        <f>IF($A178="","",ROUND($D178*$F178,0))</f>
        <v/>
      </c>
      <c r="I178" s="12">
        <f>IF($A178="","",$D178*$F178*$G178)</f>
        <v/>
      </c>
      <c r="J178" s="22">
        <f>IF($A178="","",IFERROR(VLOOKUP($C178,Demand!$A$5:$E$104,2,FALSE),IFERROR(AVERAGE(Demand!$B$5:$B$104),$F178)))</f>
        <v/>
      </c>
      <c r="K178" s="22">
        <f>IF($A178="","",IFERROR(VLOOKUP($C178,Demand!$A$5:$E$104,3,FALSE),0))</f>
        <v/>
      </c>
      <c r="L178" s="22">
        <f>IF($A178="","",IFERROR(VLOOKUP($C178,Demand!$A$5:$E$104,5,FALSE),1.65))</f>
        <v/>
      </c>
      <c r="M178" s="23">
        <f>IF($A178="","",ROUNDUP($L178*$K178*(($D178+ReviewPeriod)^0.5),0))</f>
        <v/>
      </c>
      <c r="N178" s="24">
        <f>IF($A178="","",$M178*$G178)</f>
        <v/>
      </c>
      <c r="O178" s="7">
        <f>IF($A178="","",ROUNDUP($J178*($D178+ReviewPeriod)+$M178,0))</f>
        <v/>
      </c>
      <c r="P178" s="24">
        <f>IF($A178="","",$I178+$N178)</f>
        <v/>
      </c>
      <c r="Q178" s="24">
        <f>IF($A178="","",$P178*HoldingRate)</f>
        <v/>
      </c>
      <c r="R178" s="24">
        <f>IF($A178="","",Lanes!$F178)</f>
        <v/>
      </c>
      <c r="S178" s="12">
        <f>IF($A178="","",$R178+$Q178)</f>
        <v/>
      </c>
      <c r="T178" s="24">
        <f>IF($A178="","",IFERROR($S178/$E178,0))</f>
        <v/>
      </c>
    </row>
    <row r="179">
      <c r="A179" s="15">
        <f>IF(Lanes!$A179="","",Lanes!$A179)</f>
        <v/>
      </c>
      <c r="B179" s="15">
        <f>IF($A179="","",Lanes!$B179)</f>
        <v/>
      </c>
      <c r="C179" s="15">
        <f>IF($A179="","",Lanes!$H179)</f>
        <v/>
      </c>
      <c r="D179" s="23">
        <f>IF($A179="","",Lanes!$C179)</f>
        <v/>
      </c>
      <c r="E179" s="23">
        <f>IF($A179="","",Lanes!$E179)</f>
        <v/>
      </c>
      <c r="F179" s="22">
        <f>IF($A179="","",IFERROR($E179/DaysPerYear,0))</f>
        <v/>
      </c>
      <c r="G179" s="24">
        <f>IF($A179="","",Lanes!$I179)</f>
        <v/>
      </c>
      <c r="H179" s="23">
        <f>IF($A179="","",ROUND($D179*$F179,0))</f>
        <v/>
      </c>
      <c r="I179" s="12">
        <f>IF($A179="","",$D179*$F179*$G179)</f>
        <v/>
      </c>
      <c r="J179" s="22">
        <f>IF($A179="","",IFERROR(VLOOKUP($C179,Demand!$A$5:$E$104,2,FALSE),IFERROR(AVERAGE(Demand!$B$5:$B$104),$F179)))</f>
        <v/>
      </c>
      <c r="K179" s="22">
        <f>IF($A179="","",IFERROR(VLOOKUP($C179,Demand!$A$5:$E$104,3,FALSE),0))</f>
        <v/>
      </c>
      <c r="L179" s="22">
        <f>IF($A179="","",IFERROR(VLOOKUP($C179,Demand!$A$5:$E$104,5,FALSE),1.65))</f>
        <v/>
      </c>
      <c r="M179" s="23">
        <f>IF($A179="","",ROUNDUP($L179*$K179*(($D179+ReviewPeriod)^0.5),0))</f>
        <v/>
      </c>
      <c r="N179" s="24">
        <f>IF($A179="","",$M179*$G179)</f>
        <v/>
      </c>
      <c r="O179" s="7">
        <f>IF($A179="","",ROUNDUP($J179*($D179+ReviewPeriod)+$M179,0))</f>
        <v/>
      </c>
      <c r="P179" s="24">
        <f>IF($A179="","",$I179+$N179)</f>
        <v/>
      </c>
      <c r="Q179" s="24">
        <f>IF($A179="","",$P179*HoldingRate)</f>
        <v/>
      </c>
      <c r="R179" s="24">
        <f>IF($A179="","",Lanes!$F179)</f>
        <v/>
      </c>
      <c r="S179" s="12">
        <f>IF($A179="","",$R179+$Q179)</f>
        <v/>
      </c>
      <c r="T179" s="24">
        <f>IF($A179="","",IFERROR($S179/$E179,0))</f>
        <v/>
      </c>
    </row>
    <row r="180">
      <c r="A180" s="15">
        <f>IF(Lanes!$A180="","",Lanes!$A180)</f>
        <v/>
      </c>
      <c r="B180" s="15">
        <f>IF($A180="","",Lanes!$B180)</f>
        <v/>
      </c>
      <c r="C180" s="15">
        <f>IF($A180="","",Lanes!$H180)</f>
        <v/>
      </c>
      <c r="D180" s="23">
        <f>IF($A180="","",Lanes!$C180)</f>
        <v/>
      </c>
      <c r="E180" s="23">
        <f>IF($A180="","",Lanes!$E180)</f>
        <v/>
      </c>
      <c r="F180" s="22">
        <f>IF($A180="","",IFERROR($E180/DaysPerYear,0))</f>
        <v/>
      </c>
      <c r="G180" s="24">
        <f>IF($A180="","",Lanes!$I180)</f>
        <v/>
      </c>
      <c r="H180" s="23">
        <f>IF($A180="","",ROUND($D180*$F180,0))</f>
        <v/>
      </c>
      <c r="I180" s="12">
        <f>IF($A180="","",$D180*$F180*$G180)</f>
        <v/>
      </c>
      <c r="J180" s="22">
        <f>IF($A180="","",IFERROR(VLOOKUP($C180,Demand!$A$5:$E$104,2,FALSE),IFERROR(AVERAGE(Demand!$B$5:$B$104),$F180)))</f>
        <v/>
      </c>
      <c r="K180" s="22">
        <f>IF($A180="","",IFERROR(VLOOKUP($C180,Demand!$A$5:$E$104,3,FALSE),0))</f>
        <v/>
      </c>
      <c r="L180" s="22">
        <f>IF($A180="","",IFERROR(VLOOKUP($C180,Demand!$A$5:$E$104,5,FALSE),1.65))</f>
        <v/>
      </c>
      <c r="M180" s="23">
        <f>IF($A180="","",ROUNDUP($L180*$K180*(($D180+ReviewPeriod)^0.5),0))</f>
        <v/>
      </c>
      <c r="N180" s="24">
        <f>IF($A180="","",$M180*$G180)</f>
        <v/>
      </c>
      <c r="O180" s="7">
        <f>IF($A180="","",ROUNDUP($J180*($D180+ReviewPeriod)+$M180,0))</f>
        <v/>
      </c>
      <c r="P180" s="24">
        <f>IF($A180="","",$I180+$N180)</f>
        <v/>
      </c>
      <c r="Q180" s="24">
        <f>IF($A180="","",$P180*HoldingRate)</f>
        <v/>
      </c>
      <c r="R180" s="24">
        <f>IF($A180="","",Lanes!$F180)</f>
        <v/>
      </c>
      <c r="S180" s="12">
        <f>IF($A180="","",$R180+$Q180)</f>
        <v/>
      </c>
      <c r="T180" s="24">
        <f>IF($A180="","",IFERROR($S180/$E180,0))</f>
        <v/>
      </c>
    </row>
    <row r="181">
      <c r="A181" s="15">
        <f>IF(Lanes!$A181="","",Lanes!$A181)</f>
        <v/>
      </c>
      <c r="B181" s="15">
        <f>IF($A181="","",Lanes!$B181)</f>
        <v/>
      </c>
      <c r="C181" s="15">
        <f>IF($A181="","",Lanes!$H181)</f>
        <v/>
      </c>
      <c r="D181" s="23">
        <f>IF($A181="","",Lanes!$C181)</f>
        <v/>
      </c>
      <c r="E181" s="23">
        <f>IF($A181="","",Lanes!$E181)</f>
        <v/>
      </c>
      <c r="F181" s="22">
        <f>IF($A181="","",IFERROR($E181/DaysPerYear,0))</f>
        <v/>
      </c>
      <c r="G181" s="24">
        <f>IF($A181="","",Lanes!$I181)</f>
        <v/>
      </c>
      <c r="H181" s="23">
        <f>IF($A181="","",ROUND($D181*$F181,0))</f>
        <v/>
      </c>
      <c r="I181" s="12">
        <f>IF($A181="","",$D181*$F181*$G181)</f>
        <v/>
      </c>
      <c r="J181" s="22">
        <f>IF($A181="","",IFERROR(VLOOKUP($C181,Demand!$A$5:$E$104,2,FALSE),IFERROR(AVERAGE(Demand!$B$5:$B$104),$F181)))</f>
        <v/>
      </c>
      <c r="K181" s="22">
        <f>IF($A181="","",IFERROR(VLOOKUP($C181,Demand!$A$5:$E$104,3,FALSE),0))</f>
        <v/>
      </c>
      <c r="L181" s="22">
        <f>IF($A181="","",IFERROR(VLOOKUP($C181,Demand!$A$5:$E$104,5,FALSE),1.65))</f>
        <v/>
      </c>
      <c r="M181" s="23">
        <f>IF($A181="","",ROUNDUP($L181*$K181*(($D181+ReviewPeriod)^0.5),0))</f>
        <v/>
      </c>
      <c r="N181" s="24">
        <f>IF($A181="","",$M181*$G181)</f>
        <v/>
      </c>
      <c r="O181" s="7">
        <f>IF($A181="","",ROUNDUP($J181*($D181+ReviewPeriod)+$M181,0))</f>
        <v/>
      </c>
      <c r="P181" s="24">
        <f>IF($A181="","",$I181+$N181)</f>
        <v/>
      </c>
      <c r="Q181" s="24">
        <f>IF($A181="","",$P181*HoldingRate)</f>
        <v/>
      </c>
      <c r="R181" s="24">
        <f>IF($A181="","",Lanes!$F181)</f>
        <v/>
      </c>
      <c r="S181" s="12">
        <f>IF($A181="","",$R181+$Q181)</f>
        <v/>
      </c>
      <c r="T181" s="24">
        <f>IF($A181="","",IFERROR($S181/$E181,0))</f>
        <v/>
      </c>
    </row>
    <row r="182">
      <c r="A182" s="15">
        <f>IF(Lanes!$A182="","",Lanes!$A182)</f>
        <v/>
      </c>
      <c r="B182" s="15">
        <f>IF($A182="","",Lanes!$B182)</f>
        <v/>
      </c>
      <c r="C182" s="15">
        <f>IF($A182="","",Lanes!$H182)</f>
        <v/>
      </c>
      <c r="D182" s="23">
        <f>IF($A182="","",Lanes!$C182)</f>
        <v/>
      </c>
      <c r="E182" s="23">
        <f>IF($A182="","",Lanes!$E182)</f>
        <v/>
      </c>
      <c r="F182" s="22">
        <f>IF($A182="","",IFERROR($E182/DaysPerYear,0))</f>
        <v/>
      </c>
      <c r="G182" s="24">
        <f>IF($A182="","",Lanes!$I182)</f>
        <v/>
      </c>
      <c r="H182" s="23">
        <f>IF($A182="","",ROUND($D182*$F182,0))</f>
        <v/>
      </c>
      <c r="I182" s="12">
        <f>IF($A182="","",$D182*$F182*$G182)</f>
        <v/>
      </c>
      <c r="J182" s="22">
        <f>IF($A182="","",IFERROR(VLOOKUP($C182,Demand!$A$5:$E$104,2,FALSE),IFERROR(AVERAGE(Demand!$B$5:$B$104),$F182)))</f>
        <v/>
      </c>
      <c r="K182" s="22">
        <f>IF($A182="","",IFERROR(VLOOKUP($C182,Demand!$A$5:$E$104,3,FALSE),0))</f>
        <v/>
      </c>
      <c r="L182" s="22">
        <f>IF($A182="","",IFERROR(VLOOKUP($C182,Demand!$A$5:$E$104,5,FALSE),1.65))</f>
        <v/>
      </c>
      <c r="M182" s="23">
        <f>IF($A182="","",ROUNDUP($L182*$K182*(($D182+ReviewPeriod)^0.5),0))</f>
        <v/>
      </c>
      <c r="N182" s="24">
        <f>IF($A182="","",$M182*$G182)</f>
        <v/>
      </c>
      <c r="O182" s="7">
        <f>IF($A182="","",ROUNDUP($J182*($D182+ReviewPeriod)+$M182,0))</f>
        <v/>
      </c>
      <c r="P182" s="24">
        <f>IF($A182="","",$I182+$N182)</f>
        <v/>
      </c>
      <c r="Q182" s="24">
        <f>IF($A182="","",$P182*HoldingRate)</f>
        <v/>
      </c>
      <c r="R182" s="24">
        <f>IF($A182="","",Lanes!$F182)</f>
        <v/>
      </c>
      <c r="S182" s="12">
        <f>IF($A182="","",$R182+$Q182)</f>
        <v/>
      </c>
      <c r="T182" s="24">
        <f>IF($A182="","",IFERROR($S182/$E182,0))</f>
        <v/>
      </c>
    </row>
    <row r="183">
      <c r="A183" s="15">
        <f>IF(Lanes!$A183="","",Lanes!$A183)</f>
        <v/>
      </c>
      <c r="B183" s="15">
        <f>IF($A183="","",Lanes!$B183)</f>
        <v/>
      </c>
      <c r="C183" s="15">
        <f>IF($A183="","",Lanes!$H183)</f>
        <v/>
      </c>
      <c r="D183" s="23">
        <f>IF($A183="","",Lanes!$C183)</f>
        <v/>
      </c>
      <c r="E183" s="23">
        <f>IF($A183="","",Lanes!$E183)</f>
        <v/>
      </c>
      <c r="F183" s="22">
        <f>IF($A183="","",IFERROR($E183/DaysPerYear,0))</f>
        <v/>
      </c>
      <c r="G183" s="24">
        <f>IF($A183="","",Lanes!$I183)</f>
        <v/>
      </c>
      <c r="H183" s="23">
        <f>IF($A183="","",ROUND($D183*$F183,0))</f>
        <v/>
      </c>
      <c r="I183" s="12">
        <f>IF($A183="","",$D183*$F183*$G183)</f>
        <v/>
      </c>
      <c r="J183" s="22">
        <f>IF($A183="","",IFERROR(VLOOKUP($C183,Demand!$A$5:$E$104,2,FALSE),IFERROR(AVERAGE(Demand!$B$5:$B$104),$F183)))</f>
        <v/>
      </c>
      <c r="K183" s="22">
        <f>IF($A183="","",IFERROR(VLOOKUP($C183,Demand!$A$5:$E$104,3,FALSE),0))</f>
        <v/>
      </c>
      <c r="L183" s="22">
        <f>IF($A183="","",IFERROR(VLOOKUP($C183,Demand!$A$5:$E$104,5,FALSE),1.65))</f>
        <v/>
      </c>
      <c r="M183" s="23">
        <f>IF($A183="","",ROUNDUP($L183*$K183*(($D183+ReviewPeriod)^0.5),0))</f>
        <v/>
      </c>
      <c r="N183" s="24">
        <f>IF($A183="","",$M183*$G183)</f>
        <v/>
      </c>
      <c r="O183" s="7">
        <f>IF($A183="","",ROUNDUP($J183*($D183+ReviewPeriod)+$M183,0))</f>
        <v/>
      </c>
      <c r="P183" s="24">
        <f>IF($A183="","",$I183+$N183)</f>
        <v/>
      </c>
      <c r="Q183" s="24">
        <f>IF($A183="","",$P183*HoldingRate)</f>
        <v/>
      </c>
      <c r="R183" s="24">
        <f>IF($A183="","",Lanes!$F183)</f>
        <v/>
      </c>
      <c r="S183" s="12">
        <f>IF($A183="","",$R183+$Q183)</f>
        <v/>
      </c>
      <c r="T183" s="24">
        <f>IF($A183="","",IFERROR($S183/$E183,0))</f>
        <v/>
      </c>
    </row>
    <row r="184">
      <c r="A184" s="15">
        <f>IF(Lanes!$A184="","",Lanes!$A184)</f>
        <v/>
      </c>
      <c r="B184" s="15">
        <f>IF($A184="","",Lanes!$B184)</f>
        <v/>
      </c>
      <c r="C184" s="15">
        <f>IF($A184="","",Lanes!$H184)</f>
        <v/>
      </c>
      <c r="D184" s="23">
        <f>IF($A184="","",Lanes!$C184)</f>
        <v/>
      </c>
      <c r="E184" s="23">
        <f>IF($A184="","",Lanes!$E184)</f>
        <v/>
      </c>
      <c r="F184" s="22">
        <f>IF($A184="","",IFERROR($E184/DaysPerYear,0))</f>
        <v/>
      </c>
      <c r="G184" s="24">
        <f>IF($A184="","",Lanes!$I184)</f>
        <v/>
      </c>
      <c r="H184" s="23">
        <f>IF($A184="","",ROUND($D184*$F184,0))</f>
        <v/>
      </c>
      <c r="I184" s="12">
        <f>IF($A184="","",$D184*$F184*$G184)</f>
        <v/>
      </c>
      <c r="J184" s="22">
        <f>IF($A184="","",IFERROR(VLOOKUP($C184,Demand!$A$5:$E$104,2,FALSE),IFERROR(AVERAGE(Demand!$B$5:$B$104),$F184)))</f>
        <v/>
      </c>
      <c r="K184" s="22">
        <f>IF($A184="","",IFERROR(VLOOKUP($C184,Demand!$A$5:$E$104,3,FALSE),0))</f>
        <v/>
      </c>
      <c r="L184" s="22">
        <f>IF($A184="","",IFERROR(VLOOKUP($C184,Demand!$A$5:$E$104,5,FALSE),1.65))</f>
        <v/>
      </c>
      <c r="M184" s="23">
        <f>IF($A184="","",ROUNDUP($L184*$K184*(($D184+ReviewPeriod)^0.5),0))</f>
        <v/>
      </c>
      <c r="N184" s="24">
        <f>IF($A184="","",$M184*$G184)</f>
        <v/>
      </c>
      <c r="O184" s="7">
        <f>IF($A184="","",ROUNDUP($J184*($D184+ReviewPeriod)+$M184,0))</f>
        <v/>
      </c>
      <c r="P184" s="24">
        <f>IF($A184="","",$I184+$N184)</f>
        <v/>
      </c>
      <c r="Q184" s="24">
        <f>IF($A184="","",$P184*HoldingRate)</f>
        <v/>
      </c>
      <c r="R184" s="24">
        <f>IF($A184="","",Lanes!$F184)</f>
        <v/>
      </c>
      <c r="S184" s="12">
        <f>IF($A184="","",$R184+$Q184)</f>
        <v/>
      </c>
      <c r="T184" s="24">
        <f>IF($A184="","",IFERROR($S184/$E184,0))</f>
        <v/>
      </c>
    </row>
    <row r="185">
      <c r="A185" s="15">
        <f>IF(Lanes!$A185="","",Lanes!$A185)</f>
        <v/>
      </c>
      <c r="B185" s="15">
        <f>IF($A185="","",Lanes!$B185)</f>
        <v/>
      </c>
      <c r="C185" s="15">
        <f>IF($A185="","",Lanes!$H185)</f>
        <v/>
      </c>
      <c r="D185" s="23">
        <f>IF($A185="","",Lanes!$C185)</f>
        <v/>
      </c>
      <c r="E185" s="23">
        <f>IF($A185="","",Lanes!$E185)</f>
        <v/>
      </c>
      <c r="F185" s="22">
        <f>IF($A185="","",IFERROR($E185/DaysPerYear,0))</f>
        <v/>
      </c>
      <c r="G185" s="24">
        <f>IF($A185="","",Lanes!$I185)</f>
        <v/>
      </c>
      <c r="H185" s="23">
        <f>IF($A185="","",ROUND($D185*$F185,0))</f>
        <v/>
      </c>
      <c r="I185" s="12">
        <f>IF($A185="","",$D185*$F185*$G185)</f>
        <v/>
      </c>
      <c r="J185" s="22">
        <f>IF($A185="","",IFERROR(VLOOKUP($C185,Demand!$A$5:$E$104,2,FALSE),IFERROR(AVERAGE(Demand!$B$5:$B$104),$F185)))</f>
        <v/>
      </c>
      <c r="K185" s="22">
        <f>IF($A185="","",IFERROR(VLOOKUP($C185,Demand!$A$5:$E$104,3,FALSE),0))</f>
        <v/>
      </c>
      <c r="L185" s="22">
        <f>IF($A185="","",IFERROR(VLOOKUP($C185,Demand!$A$5:$E$104,5,FALSE),1.65))</f>
        <v/>
      </c>
      <c r="M185" s="23">
        <f>IF($A185="","",ROUNDUP($L185*$K185*(($D185+ReviewPeriod)^0.5),0))</f>
        <v/>
      </c>
      <c r="N185" s="24">
        <f>IF($A185="","",$M185*$G185)</f>
        <v/>
      </c>
      <c r="O185" s="7">
        <f>IF($A185="","",ROUNDUP($J185*($D185+ReviewPeriod)+$M185,0))</f>
        <v/>
      </c>
      <c r="P185" s="24">
        <f>IF($A185="","",$I185+$N185)</f>
        <v/>
      </c>
      <c r="Q185" s="24">
        <f>IF($A185="","",$P185*HoldingRate)</f>
        <v/>
      </c>
      <c r="R185" s="24">
        <f>IF($A185="","",Lanes!$F185)</f>
        <v/>
      </c>
      <c r="S185" s="12">
        <f>IF($A185="","",$R185+$Q185)</f>
        <v/>
      </c>
      <c r="T185" s="24">
        <f>IF($A185="","",IFERROR($S185/$E185,0))</f>
        <v/>
      </c>
    </row>
    <row r="186">
      <c r="A186" s="15">
        <f>IF(Lanes!$A186="","",Lanes!$A186)</f>
        <v/>
      </c>
      <c r="B186" s="15">
        <f>IF($A186="","",Lanes!$B186)</f>
        <v/>
      </c>
      <c r="C186" s="15">
        <f>IF($A186="","",Lanes!$H186)</f>
        <v/>
      </c>
      <c r="D186" s="23">
        <f>IF($A186="","",Lanes!$C186)</f>
        <v/>
      </c>
      <c r="E186" s="23">
        <f>IF($A186="","",Lanes!$E186)</f>
        <v/>
      </c>
      <c r="F186" s="22">
        <f>IF($A186="","",IFERROR($E186/DaysPerYear,0))</f>
        <v/>
      </c>
      <c r="G186" s="24">
        <f>IF($A186="","",Lanes!$I186)</f>
        <v/>
      </c>
      <c r="H186" s="23">
        <f>IF($A186="","",ROUND($D186*$F186,0))</f>
        <v/>
      </c>
      <c r="I186" s="12">
        <f>IF($A186="","",$D186*$F186*$G186)</f>
        <v/>
      </c>
      <c r="J186" s="22">
        <f>IF($A186="","",IFERROR(VLOOKUP($C186,Demand!$A$5:$E$104,2,FALSE),IFERROR(AVERAGE(Demand!$B$5:$B$104),$F186)))</f>
        <v/>
      </c>
      <c r="K186" s="22">
        <f>IF($A186="","",IFERROR(VLOOKUP($C186,Demand!$A$5:$E$104,3,FALSE),0))</f>
        <v/>
      </c>
      <c r="L186" s="22">
        <f>IF($A186="","",IFERROR(VLOOKUP($C186,Demand!$A$5:$E$104,5,FALSE),1.65))</f>
        <v/>
      </c>
      <c r="M186" s="23">
        <f>IF($A186="","",ROUNDUP($L186*$K186*(($D186+ReviewPeriod)^0.5),0))</f>
        <v/>
      </c>
      <c r="N186" s="24">
        <f>IF($A186="","",$M186*$G186)</f>
        <v/>
      </c>
      <c r="O186" s="7">
        <f>IF($A186="","",ROUNDUP($J186*($D186+ReviewPeriod)+$M186,0))</f>
        <v/>
      </c>
      <c r="P186" s="24">
        <f>IF($A186="","",$I186+$N186)</f>
        <v/>
      </c>
      <c r="Q186" s="24">
        <f>IF($A186="","",$P186*HoldingRate)</f>
        <v/>
      </c>
      <c r="R186" s="24">
        <f>IF($A186="","",Lanes!$F186)</f>
        <v/>
      </c>
      <c r="S186" s="12">
        <f>IF($A186="","",$R186+$Q186)</f>
        <v/>
      </c>
      <c r="T186" s="24">
        <f>IF($A186="","",IFERROR($S186/$E186,0))</f>
        <v/>
      </c>
    </row>
    <row r="187">
      <c r="A187" s="15">
        <f>IF(Lanes!$A187="","",Lanes!$A187)</f>
        <v/>
      </c>
      <c r="B187" s="15">
        <f>IF($A187="","",Lanes!$B187)</f>
        <v/>
      </c>
      <c r="C187" s="15">
        <f>IF($A187="","",Lanes!$H187)</f>
        <v/>
      </c>
      <c r="D187" s="23">
        <f>IF($A187="","",Lanes!$C187)</f>
        <v/>
      </c>
      <c r="E187" s="23">
        <f>IF($A187="","",Lanes!$E187)</f>
        <v/>
      </c>
      <c r="F187" s="22">
        <f>IF($A187="","",IFERROR($E187/DaysPerYear,0))</f>
        <v/>
      </c>
      <c r="G187" s="24">
        <f>IF($A187="","",Lanes!$I187)</f>
        <v/>
      </c>
      <c r="H187" s="23">
        <f>IF($A187="","",ROUND($D187*$F187,0))</f>
        <v/>
      </c>
      <c r="I187" s="12">
        <f>IF($A187="","",$D187*$F187*$G187)</f>
        <v/>
      </c>
      <c r="J187" s="22">
        <f>IF($A187="","",IFERROR(VLOOKUP($C187,Demand!$A$5:$E$104,2,FALSE),IFERROR(AVERAGE(Demand!$B$5:$B$104),$F187)))</f>
        <v/>
      </c>
      <c r="K187" s="22">
        <f>IF($A187="","",IFERROR(VLOOKUP($C187,Demand!$A$5:$E$104,3,FALSE),0))</f>
        <v/>
      </c>
      <c r="L187" s="22">
        <f>IF($A187="","",IFERROR(VLOOKUP($C187,Demand!$A$5:$E$104,5,FALSE),1.65))</f>
        <v/>
      </c>
      <c r="M187" s="23">
        <f>IF($A187="","",ROUNDUP($L187*$K187*(($D187+ReviewPeriod)^0.5),0))</f>
        <v/>
      </c>
      <c r="N187" s="24">
        <f>IF($A187="","",$M187*$G187)</f>
        <v/>
      </c>
      <c r="O187" s="7">
        <f>IF($A187="","",ROUNDUP($J187*($D187+ReviewPeriod)+$M187,0))</f>
        <v/>
      </c>
      <c r="P187" s="24">
        <f>IF($A187="","",$I187+$N187)</f>
        <v/>
      </c>
      <c r="Q187" s="24">
        <f>IF($A187="","",$P187*HoldingRate)</f>
        <v/>
      </c>
      <c r="R187" s="24">
        <f>IF($A187="","",Lanes!$F187)</f>
        <v/>
      </c>
      <c r="S187" s="12">
        <f>IF($A187="","",$R187+$Q187)</f>
        <v/>
      </c>
      <c r="T187" s="24">
        <f>IF($A187="","",IFERROR($S187/$E187,0))</f>
        <v/>
      </c>
    </row>
    <row r="188">
      <c r="A188" s="15">
        <f>IF(Lanes!$A188="","",Lanes!$A188)</f>
        <v/>
      </c>
      <c r="B188" s="15">
        <f>IF($A188="","",Lanes!$B188)</f>
        <v/>
      </c>
      <c r="C188" s="15">
        <f>IF($A188="","",Lanes!$H188)</f>
        <v/>
      </c>
      <c r="D188" s="23">
        <f>IF($A188="","",Lanes!$C188)</f>
        <v/>
      </c>
      <c r="E188" s="23">
        <f>IF($A188="","",Lanes!$E188)</f>
        <v/>
      </c>
      <c r="F188" s="22">
        <f>IF($A188="","",IFERROR($E188/DaysPerYear,0))</f>
        <v/>
      </c>
      <c r="G188" s="24">
        <f>IF($A188="","",Lanes!$I188)</f>
        <v/>
      </c>
      <c r="H188" s="23">
        <f>IF($A188="","",ROUND($D188*$F188,0))</f>
        <v/>
      </c>
      <c r="I188" s="12">
        <f>IF($A188="","",$D188*$F188*$G188)</f>
        <v/>
      </c>
      <c r="J188" s="22">
        <f>IF($A188="","",IFERROR(VLOOKUP($C188,Demand!$A$5:$E$104,2,FALSE),IFERROR(AVERAGE(Demand!$B$5:$B$104),$F188)))</f>
        <v/>
      </c>
      <c r="K188" s="22">
        <f>IF($A188="","",IFERROR(VLOOKUP($C188,Demand!$A$5:$E$104,3,FALSE),0))</f>
        <v/>
      </c>
      <c r="L188" s="22">
        <f>IF($A188="","",IFERROR(VLOOKUP($C188,Demand!$A$5:$E$104,5,FALSE),1.65))</f>
        <v/>
      </c>
      <c r="M188" s="23">
        <f>IF($A188="","",ROUNDUP($L188*$K188*(($D188+ReviewPeriod)^0.5),0))</f>
        <v/>
      </c>
      <c r="N188" s="24">
        <f>IF($A188="","",$M188*$G188)</f>
        <v/>
      </c>
      <c r="O188" s="7">
        <f>IF($A188="","",ROUNDUP($J188*($D188+ReviewPeriod)+$M188,0))</f>
        <v/>
      </c>
      <c r="P188" s="24">
        <f>IF($A188="","",$I188+$N188)</f>
        <v/>
      </c>
      <c r="Q188" s="24">
        <f>IF($A188="","",$P188*HoldingRate)</f>
        <v/>
      </c>
      <c r="R188" s="24">
        <f>IF($A188="","",Lanes!$F188)</f>
        <v/>
      </c>
      <c r="S188" s="12">
        <f>IF($A188="","",$R188+$Q188)</f>
        <v/>
      </c>
      <c r="T188" s="24">
        <f>IF($A188="","",IFERROR($S188/$E188,0))</f>
        <v/>
      </c>
    </row>
    <row r="189">
      <c r="A189" s="15">
        <f>IF(Lanes!$A189="","",Lanes!$A189)</f>
        <v/>
      </c>
      <c r="B189" s="15">
        <f>IF($A189="","",Lanes!$B189)</f>
        <v/>
      </c>
      <c r="C189" s="15">
        <f>IF($A189="","",Lanes!$H189)</f>
        <v/>
      </c>
      <c r="D189" s="23">
        <f>IF($A189="","",Lanes!$C189)</f>
        <v/>
      </c>
      <c r="E189" s="23">
        <f>IF($A189="","",Lanes!$E189)</f>
        <v/>
      </c>
      <c r="F189" s="22">
        <f>IF($A189="","",IFERROR($E189/DaysPerYear,0))</f>
        <v/>
      </c>
      <c r="G189" s="24">
        <f>IF($A189="","",Lanes!$I189)</f>
        <v/>
      </c>
      <c r="H189" s="23">
        <f>IF($A189="","",ROUND($D189*$F189,0))</f>
        <v/>
      </c>
      <c r="I189" s="12">
        <f>IF($A189="","",$D189*$F189*$G189)</f>
        <v/>
      </c>
      <c r="J189" s="22">
        <f>IF($A189="","",IFERROR(VLOOKUP($C189,Demand!$A$5:$E$104,2,FALSE),IFERROR(AVERAGE(Demand!$B$5:$B$104),$F189)))</f>
        <v/>
      </c>
      <c r="K189" s="22">
        <f>IF($A189="","",IFERROR(VLOOKUP($C189,Demand!$A$5:$E$104,3,FALSE),0))</f>
        <v/>
      </c>
      <c r="L189" s="22">
        <f>IF($A189="","",IFERROR(VLOOKUP($C189,Demand!$A$5:$E$104,5,FALSE),1.65))</f>
        <v/>
      </c>
      <c r="M189" s="23">
        <f>IF($A189="","",ROUNDUP($L189*$K189*(($D189+ReviewPeriod)^0.5),0))</f>
        <v/>
      </c>
      <c r="N189" s="24">
        <f>IF($A189="","",$M189*$G189)</f>
        <v/>
      </c>
      <c r="O189" s="7">
        <f>IF($A189="","",ROUNDUP($J189*($D189+ReviewPeriod)+$M189,0))</f>
        <v/>
      </c>
      <c r="P189" s="24">
        <f>IF($A189="","",$I189+$N189)</f>
        <v/>
      </c>
      <c r="Q189" s="24">
        <f>IF($A189="","",$P189*HoldingRate)</f>
        <v/>
      </c>
      <c r="R189" s="24">
        <f>IF($A189="","",Lanes!$F189)</f>
        <v/>
      </c>
      <c r="S189" s="12">
        <f>IF($A189="","",$R189+$Q189)</f>
        <v/>
      </c>
      <c r="T189" s="24">
        <f>IF($A189="","",IFERROR($S189/$E189,0))</f>
        <v/>
      </c>
    </row>
    <row r="190">
      <c r="A190" s="15">
        <f>IF(Lanes!$A190="","",Lanes!$A190)</f>
        <v/>
      </c>
      <c r="B190" s="15">
        <f>IF($A190="","",Lanes!$B190)</f>
        <v/>
      </c>
      <c r="C190" s="15">
        <f>IF($A190="","",Lanes!$H190)</f>
        <v/>
      </c>
      <c r="D190" s="23">
        <f>IF($A190="","",Lanes!$C190)</f>
        <v/>
      </c>
      <c r="E190" s="23">
        <f>IF($A190="","",Lanes!$E190)</f>
        <v/>
      </c>
      <c r="F190" s="22">
        <f>IF($A190="","",IFERROR($E190/DaysPerYear,0))</f>
        <v/>
      </c>
      <c r="G190" s="24">
        <f>IF($A190="","",Lanes!$I190)</f>
        <v/>
      </c>
      <c r="H190" s="23">
        <f>IF($A190="","",ROUND($D190*$F190,0))</f>
        <v/>
      </c>
      <c r="I190" s="12">
        <f>IF($A190="","",$D190*$F190*$G190)</f>
        <v/>
      </c>
      <c r="J190" s="22">
        <f>IF($A190="","",IFERROR(VLOOKUP($C190,Demand!$A$5:$E$104,2,FALSE),IFERROR(AVERAGE(Demand!$B$5:$B$104),$F190)))</f>
        <v/>
      </c>
      <c r="K190" s="22">
        <f>IF($A190="","",IFERROR(VLOOKUP($C190,Demand!$A$5:$E$104,3,FALSE),0))</f>
        <v/>
      </c>
      <c r="L190" s="22">
        <f>IF($A190="","",IFERROR(VLOOKUP($C190,Demand!$A$5:$E$104,5,FALSE),1.65))</f>
        <v/>
      </c>
      <c r="M190" s="23">
        <f>IF($A190="","",ROUNDUP($L190*$K190*(($D190+ReviewPeriod)^0.5),0))</f>
        <v/>
      </c>
      <c r="N190" s="24">
        <f>IF($A190="","",$M190*$G190)</f>
        <v/>
      </c>
      <c r="O190" s="7">
        <f>IF($A190="","",ROUNDUP($J190*($D190+ReviewPeriod)+$M190,0))</f>
        <v/>
      </c>
      <c r="P190" s="24">
        <f>IF($A190="","",$I190+$N190)</f>
        <v/>
      </c>
      <c r="Q190" s="24">
        <f>IF($A190="","",$P190*HoldingRate)</f>
        <v/>
      </c>
      <c r="R190" s="24">
        <f>IF($A190="","",Lanes!$F190)</f>
        <v/>
      </c>
      <c r="S190" s="12">
        <f>IF($A190="","",$R190+$Q190)</f>
        <v/>
      </c>
      <c r="T190" s="24">
        <f>IF($A190="","",IFERROR($S190/$E190,0))</f>
        <v/>
      </c>
    </row>
    <row r="191">
      <c r="A191" s="15">
        <f>IF(Lanes!$A191="","",Lanes!$A191)</f>
        <v/>
      </c>
      <c r="B191" s="15">
        <f>IF($A191="","",Lanes!$B191)</f>
        <v/>
      </c>
      <c r="C191" s="15">
        <f>IF($A191="","",Lanes!$H191)</f>
        <v/>
      </c>
      <c r="D191" s="23">
        <f>IF($A191="","",Lanes!$C191)</f>
        <v/>
      </c>
      <c r="E191" s="23">
        <f>IF($A191="","",Lanes!$E191)</f>
        <v/>
      </c>
      <c r="F191" s="22">
        <f>IF($A191="","",IFERROR($E191/DaysPerYear,0))</f>
        <v/>
      </c>
      <c r="G191" s="24">
        <f>IF($A191="","",Lanes!$I191)</f>
        <v/>
      </c>
      <c r="H191" s="23">
        <f>IF($A191="","",ROUND($D191*$F191,0))</f>
        <v/>
      </c>
      <c r="I191" s="12">
        <f>IF($A191="","",$D191*$F191*$G191)</f>
        <v/>
      </c>
      <c r="J191" s="22">
        <f>IF($A191="","",IFERROR(VLOOKUP($C191,Demand!$A$5:$E$104,2,FALSE),IFERROR(AVERAGE(Demand!$B$5:$B$104),$F191)))</f>
        <v/>
      </c>
      <c r="K191" s="22">
        <f>IF($A191="","",IFERROR(VLOOKUP($C191,Demand!$A$5:$E$104,3,FALSE),0))</f>
        <v/>
      </c>
      <c r="L191" s="22">
        <f>IF($A191="","",IFERROR(VLOOKUP($C191,Demand!$A$5:$E$104,5,FALSE),1.65))</f>
        <v/>
      </c>
      <c r="M191" s="23">
        <f>IF($A191="","",ROUNDUP($L191*$K191*(($D191+ReviewPeriod)^0.5),0))</f>
        <v/>
      </c>
      <c r="N191" s="24">
        <f>IF($A191="","",$M191*$G191)</f>
        <v/>
      </c>
      <c r="O191" s="7">
        <f>IF($A191="","",ROUNDUP($J191*($D191+ReviewPeriod)+$M191,0))</f>
        <v/>
      </c>
      <c r="P191" s="24">
        <f>IF($A191="","",$I191+$N191)</f>
        <v/>
      </c>
      <c r="Q191" s="24">
        <f>IF($A191="","",$P191*HoldingRate)</f>
        <v/>
      </c>
      <c r="R191" s="24">
        <f>IF($A191="","",Lanes!$F191)</f>
        <v/>
      </c>
      <c r="S191" s="12">
        <f>IF($A191="","",$R191+$Q191)</f>
        <v/>
      </c>
      <c r="T191" s="24">
        <f>IF($A191="","",IFERROR($S191/$E191,0))</f>
        <v/>
      </c>
    </row>
    <row r="192">
      <c r="A192" s="15">
        <f>IF(Lanes!$A192="","",Lanes!$A192)</f>
        <v/>
      </c>
      <c r="B192" s="15">
        <f>IF($A192="","",Lanes!$B192)</f>
        <v/>
      </c>
      <c r="C192" s="15">
        <f>IF($A192="","",Lanes!$H192)</f>
        <v/>
      </c>
      <c r="D192" s="23">
        <f>IF($A192="","",Lanes!$C192)</f>
        <v/>
      </c>
      <c r="E192" s="23">
        <f>IF($A192="","",Lanes!$E192)</f>
        <v/>
      </c>
      <c r="F192" s="22">
        <f>IF($A192="","",IFERROR($E192/DaysPerYear,0))</f>
        <v/>
      </c>
      <c r="G192" s="24">
        <f>IF($A192="","",Lanes!$I192)</f>
        <v/>
      </c>
      <c r="H192" s="23">
        <f>IF($A192="","",ROUND($D192*$F192,0))</f>
        <v/>
      </c>
      <c r="I192" s="12">
        <f>IF($A192="","",$D192*$F192*$G192)</f>
        <v/>
      </c>
      <c r="J192" s="22">
        <f>IF($A192="","",IFERROR(VLOOKUP($C192,Demand!$A$5:$E$104,2,FALSE),IFERROR(AVERAGE(Demand!$B$5:$B$104),$F192)))</f>
        <v/>
      </c>
      <c r="K192" s="22">
        <f>IF($A192="","",IFERROR(VLOOKUP($C192,Demand!$A$5:$E$104,3,FALSE),0))</f>
        <v/>
      </c>
      <c r="L192" s="22">
        <f>IF($A192="","",IFERROR(VLOOKUP($C192,Demand!$A$5:$E$104,5,FALSE),1.65))</f>
        <v/>
      </c>
      <c r="M192" s="23">
        <f>IF($A192="","",ROUNDUP($L192*$K192*(($D192+ReviewPeriod)^0.5),0))</f>
        <v/>
      </c>
      <c r="N192" s="24">
        <f>IF($A192="","",$M192*$G192)</f>
        <v/>
      </c>
      <c r="O192" s="7">
        <f>IF($A192="","",ROUNDUP($J192*($D192+ReviewPeriod)+$M192,0))</f>
        <v/>
      </c>
      <c r="P192" s="24">
        <f>IF($A192="","",$I192+$N192)</f>
        <v/>
      </c>
      <c r="Q192" s="24">
        <f>IF($A192="","",$P192*HoldingRate)</f>
        <v/>
      </c>
      <c r="R192" s="24">
        <f>IF($A192="","",Lanes!$F192)</f>
        <v/>
      </c>
      <c r="S192" s="12">
        <f>IF($A192="","",$R192+$Q192)</f>
        <v/>
      </c>
      <c r="T192" s="24">
        <f>IF($A192="","",IFERROR($S192/$E192,0))</f>
        <v/>
      </c>
    </row>
    <row r="193">
      <c r="A193" s="15">
        <f>IF(Lanes!$A193="","",Lanes!$A193)</f>
        <v/>
      </c>
      <c r="B193" s="15">
        <f>IF($A193="","",Lanes!$B193)</f>
        <v/>
      </c>
      <c r="C193" s="15">
        <f>IF($A193="","",Lanes!$H193)</f>
        <v/>
      </c>
      <c r="D193" s="23">
        <f>IF($A193="","",Lanes!$C193)</f>
        <v/>
      </c>
      <c r="E193" s="23">
        <f>IF($A193="","",Lanes!$E193)</f>
        <v/>
      </c>
      <c r="F193" s="22">
        <f>IF($A193="","",IFERROR($E193/DaysPerYear,0))</f>
        <v/>
      </c>
      <c r="G193" s="24">
        <f>IF($A193="","",Lanes!$I193)</f>
        <v/>
      </c>
      <c r="H193" s="23">
        <f>IF($A193="","",ROUND($D193*$F193,0))</f>
        <v/>
      </c>
      <c r="I193" s="12">
        <f>IF($A193="","",$D193*$F193*$G193)</f>
        <v/>
      </c>
      <c r="J193" s="22">
        <f>IF($A193="","",IFERROR(VLOOKUP($C193,Demand!$A$5:$E$104,2,FALSE),IFERROR(AVERAGE(Demand!$B$5:$B$104),$F193)))</f>
        <v/>
      </c>
      <c r="K193" s="22">
        <f>IF($A193="","",IFERROR(VLOOKUP($C193,Demand!$A$5:$E$104,3,FALSE),0))</f>
        <v/>
      </c>
      <c r="L193" s="22">
        <f>IF($A193="","",IFERROR(VLOOKUP($C193,Demand!$A$5:$E$104,5,FALSE),1.65))</f>
        <v/>
      </c>
      <c r="M193" s="23">
        <f>IF($A193="","",ROUNDUP($L193*$K193*(($D193+ReviewPeriod)^0.5),0))</f>
        <v/>
      </c>
      <c r="N193" s="24">
        <f>IF($A193="","",$M193*$G193)</f>
        <v/>
      </c>
      <c r="O193" s="7">
        <f>IF($A193="","",ROUNDUP($J193*($D193+ReviewPeriod)+$M193,0))</f>
        <v/>
      </c>
      <c r="P193" s="24">
        <f>IF($A193="","",$I193+$N193)</f>
        <v/>
      </c>
      <c r="Q193" s="24">
        <f>IF($A193="","",$P193*HoldingRate)</f>
        <v/>
      </c>
      <c r="R193" s="24">
        <f>IF($A193="","",Lanes!$F193)</f>
        <v/>
      </c>
      <c r="S193" s="12">
        <f>IF($A193="","",$R193+$Q193)</f>
        <v/>
      </c>
      <c r="T193" s="24">
        <f>IF($A193="","",IFERROR($S193/$E193,0))</f>
        <v/>
      </c>
    </row>
    <row r="194">
      <c r="A194" s="15">
        <f>IF(Lanes!$A194="","",Lanes!$A194)</f>
        <v/>
      </c>
      <c r="B194" s="15">
        <f>IF($A194="","",Lanes!$B194)</f>
        <v/>
      </c>
      <c r="C194" s="15">
        <f>IF($A194="","",Lanes!$H194)</f>
        <v/>
      </c>
      <c r="D194" s="23">
        <f>IF($A194="","",Lanes!$C194)</f>
        <v/>
      </c>
      <c r="E194" s="23">
        <f>IF($A194="","",Lanes!$E194)</f>
        <v/>
      </c>
      <c r="F194" s="22">
        <f>IF($A194="","",IFERROR($E194/DaysPerYear,0))</f>
        <v/>
      </c>
      <c r="G194" s="24">
        <f>IF($A194="","",Lanes!$I194)</f>
        <v/>
      </c>
      <c r="H194" s="23">
        <f>IF($A194="","",ROUND($D194*$F194,0))</f>
        <v/>
      </c>
      <c r="I194" s="12">
        <f>IF($A194="","",$D194*$F194*$G194)</f>
        <v/>
      </c>
      <c r="J194" s="22">
        <f>IF($A194="","",IFERROR(VLOOKUP($C194,Demand!$A$5:$E$104,2,FALSE),IFERROR(AVERAGE(Demand!$B$5:$B$104),$F194)))</f>
        <v/>
      </c>
      <c r="K194" s="22">
        <f>IF($A194="","",IFERROR(VLOOKUP($C194,Demand!$A$5:$E$104,3,FALSE),0))</f>
        <v/>
      </c>
      <c r="L194" s="22">
        <f>IF($A194="","",IFERROR(VLOOKUP($C194,Demand!$A$5:$E$104,5,FALSE),1.65))</f>
        <v/>
      </c>
      <c r="M194" s="23">
        <f>IF($A194="","",ROUNDUP($L194*$K194*(($D194+ReviewPeriod)^0.5),0))</f>
        <v/>
      </c>
      <c r="N194" s="24">
        <f>IF($A194="","",$M194*$G194)</f>
        <v/>
      </c>
      <c r="O194" s="7">
        <f>IF($A194="","",ROUNDUP($J194*($D194+ReviewPeriod)+$M194,0))</f>
        <v/>
      </c>
      <c r="P194" s="24">
        <f>IF($A194="","",$I194+$N194)</f>
        <v/>
      </c>
      <c r="Q194" s="24">
        <f>IF($A194="","",$P194*HoldingRate)</f>
        <v/>
      </c>
      <c r="R194" s="24">
        <f>IF($A194="","",Lanes!$F194)</f>
        <v/>
      </c>
      <c r="S194" s="12">
        <f>IF($A194="","",$R194+$Q194)</f>
        <v/>
      </c>
      <c r="T194" s="24">
        <f>IF($A194="","",IFERROR($S194/$E194,0))</f>
        <v/>
      </c>
    </row>
    <row r="195">
      <c r="A195" s="15">
        <f>IF(Lanes!$A195="","",Lanes!$A195)</f>
        <v/>
      </c>
      <c r="B195" s="15">
        <f>IF($A195="","",Lanes!$B195)</f>
        <v/>
      </c>
      <c r="C195" s="15">
        <f>IF($A195="","",Lanes!$H195)</f>
        <v/>
      </c>
      <c r="D195" s="23">
        <f>IF($A195="","",Lanes!$C195)</f>
        <v/>
      </c>
      <c r="E195" s="23">
        <f>IF($A195="","",Lanes!$E195)</f>
        <v/>
      </c>
      <c r="F195" s="22">
        <f>IF($A195="","",IFERROR($E195/DaysPerYear,0))</f>
        <v/>
      </c>
      <c r="G195" s="24">
        <f>IF($A195="","",Lanes!$I195)</f>
        <v/>
      </c>
      <c r="H195" s="23">
        <f>IF($A195="","",ROUND($D195*$F195,0))</f>
        <v/>
      </c>
      <c r="I195" s="12">
        <f>IF($A195="","",$D195*$F195*$G195)</f>
        <v/>
      </c>
      <c r="J195" s="22">
        <f>IF($A195="","",IFERROR(VLOOKUP($C195,Demand!$A$5:$E$104,2,FALSE),IFERROR(AVERAGE(Demand!$B$5:$B$104),$F195)))</f>
        <v/>
      </c>
      <c r="K195" s="22">
        <f>IF($A195="","",IFERROR(VLOOKUP($C195,Demand!$A$5:$E$104,3,FALSE),0))</f>
        <v/>
      </c>
      <c r="L195" s="22">
        <f>IF($A195="","",IFERROR(VLOOKUP($C195,Demand!$A$5:$E$104,5,FALSE),1.65))</f>
        <v/>
      </c>
      <c r="M195" s="23">
        <f>IF($A195="","",ROUNDUP($L195*$K195*(($D195+ReviewPeriod)^0.5),0))</f>
        <v/>
      </c>
      <c r="N195" s="24">
        <f>IF($A195="","",$M195*$G195)</f>
        <v/>
      </c>
      <c r="O195" s="7">
        <f>IF($A195="","",ROUNDUP($J195*($D195+ReviewPeriod)+$M195,0))</f>
        <v/>
      </c>
      <c r="P195" s="24">
        <f>IF($A195="","",$I195+$N195)</f>
        <v/>
      </c>
      <c r="Q195" s="24">
        <f>IF($A195="","",$P195*HoldingRate)</f>
        <v/>
      </c>
      <c r="R195" s="24">
        <f>IF($A195="","",Lanes!$F195)</f>
        <v/>
      </c>
      <c r="S195" s="12">
        <f>IF($A195="","",$R195+$Q195)</f>
        <v/>
      </c>
      <c r="T195" s="24">
        <f>IF($A195="","",IFERROR($S195/$E195,0))</f>
        <v/>
      </c>
    </row>
    <row r="196">
      <c r="A196" s="15">
        <f>IF(Lanes!$A196="","",Lanes!$A196)</f>
        <v/>
      </c>
      <c r="B196" s="15">
        <f>IF($A196="","",Lanes!$B196)</f>
        <v/>
      </c>
      <c r="C196" s="15">
        <f>IF($A196="","",Lanes!$H196)</f>
        <v/>
      </c>
      <c r="D196" s="23">
        <f>IF($A196="","",Lanes!$C196)</f>
        <v/>
      </c>
      <c r="E196" s="23">
        <f>IF($A196="","",Lanes!$E196)</f>
        <v/>
      </c>
      <c r="F196" s="22">
        <f>IF($A196="","",IFERROR($E196/DaysPerYear,0))</f>
        <v/>
      </c>
      <c r="G196" s="24">
        <f>IF($A196="","",Lanes!$I196)</f>
        <v/>
      </c>
      <c r="H196" s="23">
        <f>IF($A196="","",ROUND($D196*$F196,0))</f>
        <v/>
      </c>
      <c r="I196" s="12">
        <f>IF($A196="","",$D196*$F196*$G196)</f>
        <v/>
      </c>
      <c r="J196" s="22">
        <f>IF($A196="","",IFERROR(VLOOKUP($C196,Demand!$A$5:$E$104,2,FALSE),IFERROR(AVERAGE(Demand!$B$5:$B$104),$F196)))</f>
        <v/>
      </c>
      <c r="K196" s="22">
        <f>IF($A196="","",IFERROR(VLOOKUP($C196,Demand!$A$5:$E$104,3,FALSE),0))</f>
        <v/>
      </c>
      <c r="L196" s="22">
        <f>IF($A196="","",IFERROR(VLOOKUP($C196,Demand!$A$5:$E$104,5,FALSE),1.65))</f>
        <v/>
      </c>
      <c r="M196" s="23">
        <f>IF($A196="","",ROUNDUP($L196*$K196*(($D196+ReviewPeriod)^0.5),0))</f>
        <v/>
      </c>
      <c r="N196" s="24">
        <f>IF($A196="","",$M196*$G196)</f>
        <v/>
      </c>
      <c r="O196" s="7">
        <f>IF($A196="","",ROUNDUP($J196*($D196+ReviewPeriod)+$M196,0))</f>
        <v/>
      </c>
      <c r="P196" s="24">
        <f>IF($A196="","",$I196+$N196)</f>
        <v/>
      </c>
      <c r="Q196" s="24">
        <f>IF($A196="","",$P196*HoldingRate)</f>
        <v/>
      </c>
      <c r="R196" s="24">
        <f>IF($A196="","",Lanes!$F196)</f>
        <v/>
      </c>
      <c r="S196" s="12">
        <f>IF($A196="","",$R196+$Q196)</f>
        <v/>
      </c>
      <c r="T196" s="24">
        <f>IF($A196="","",IFERROR($S196/$E196,0))</f>
        <v/>
      </c>
    </row>
    <row r="197">
      <c r="A197" s="15">
        <f>IF(Lanes!$A197="","",Lanes!$A197)</f>
        <v/>
      </c>
      <c r="B197" s="15">
        <f>IF($A197="","",Lanes!$B197)</f>
        <v/>
      </c>
      <c r="C197" s="15">
        <f>IF($A197="","",Lanes!$H197)</f>
        <v/>
      </c>
      <c r="D197" s="23">
        <f>IF($A197="","",Lanes!$C197)</f>
        <v/>
      </c>
      <c r="E197" s="23">
        <f>IF($A197="","",Lanes!$E197)</f>
        <v/>
      </c>
      <c r="F197" s="22">
        <f>IF($A197="","",IFERROR($E197/DaysPerYear,0))</f>
        <v/>
      </c>
      <c r="G197" s="24">
        <f>IF($A197="","",Lanes!$I197)</f>
        <v/>
      </c>
      <c r="H197" s="23">
        <f>IF($A197="","",ROUND($D197*$F197,0))</f>
        <v/>
      </c>
      <c r="I197" s="12">
        <f>IF($A197="","",$D197*$F197*$G197)</f>
        <v/>
      </c>
      <c r="J197" s="22">
        <f>IF($A197="","",IFERROR(VLOOKUP($C197,Demand!$A$5:$E$104,2,FALSE),IFERROR(AVERAGE(Demand!$B$5:$B$104),$F197)))</f>
        <v/>
      </c>
      <c r="K197" s="22">
        <f>IF($A197="","",IFERROR(VLOOKUP($C197,Demand!$A$5:$E$104,3,FALSE),0))</f>
        <v/>
      </c>
      <c r="L197" s="22">
        <f>IF($A197="","",IFERROR(VLOOKUP($C197,Demand!$A$5:$E$104,5,FALSE),1.65))</f>
        <v/>
      </c>
      <c r="M197" s="23">
        <f>IF($A197="","",ROUNDUP($L197*$K197*(($D197+ReviewPeriod)^0.5),0))</f>
        <v/>
      </c>
      <c r="N197" s="24">
        <f>IF($A197="","",$M197*$G197)</f>
        <v/>
      </c>
      <c r="O197" s="7">
        <f>IF($A197="","",ROUNDUP($J197*($D197+ReviewPeriod)+$M197,0))</f>
        <v/>
      </c>
      <c r="P197" s="24">
        <f>IF($A197="","",$I197+$N197)</f>
        <v/>
      </c>
      <c r="Q197" s="24">
        <f>IF($A197="","",$P197*HoldingRate)</f>
        <v/>
      </c>
      <c r="R197" s="24">
        <f>IF($A197="","",Lanes!$F197)</f>
        <v/>
      </c>
      <c r="S197" s="12">
        <f>IF($A197="","",$R197+$Q197)</f>
        <v/>
      </c>
      <c r="T197" s="24">
        <f>IF($A197="","",IFERROR($S197/$E197,0))</f>
        <v/>
      </c>
    </row>
    <row r="198">
      <c r="A198" s="15">
        <f>IF(Lanes!$A198="","",Lanes!$A198)</f>
        <v/>
      </c>
      <c r="B198" s="15">
        <f>IF($A198="","",Lanes!$B198)</f>
        <v/>
      </c>
      <c r="C198" s="15">
        <f>IF($A198="","",Lanes!$H198)</f>
        <v/>
      </c>
      <c r="D198" s="23">
        <f>IF($A198="","",Lanes!$C198)</f>
        <v/>
      </c>
      <c r="E198" s="23">
        <f>IF($A198="","",Lanes!$E198)</f>
        <v/>
      </c>
      <c r="F198" s="22">
        <f>IF($A198="","",IFERROR($E198/DaysPerYear,0))</f>
        <v/>
      </c>
      <c r="G198" s="24">
        <f>IF($A198="","",Lanes!$I198)</f>
        <v/>
      </c>
      <c r="H198" s="23">
        <f>IF($A198="","",ROUND($D198*$F198,0))</f>
        <v/>
      </c>
      <c r="I198" s="12">
        <f>IF($A198="","",$D198*$F198*$G198)</f>
        <v/>
      </c>
      <c r="J198" s="22">
        <f>IF($A198="","",IFERROR(VLOOKUP($C198,Demand!$A$5:$E$104,2,FALSE),IFERROR(AVERAGE(Demand!$B$5:$B$104),$F198)))</f>
        <v/>
      </c>
      <c r="K198" s="22">
        <f>IF($A198="","",IFERROR(VLOOKUP($C198,Demand!$A$5:$E$104,3,FALSE),0))</f>
        <v/>
      </c>
      <c r="L198" s="22">
        <f>IF($A198="","",IFERROR(VLOOKUP($C198,Demand!$A$5:$E$104,5,FALSE),1.65))</f>
        <v/>
      </c>
      <c r="M198" s="23">
        <f>IF($A198="","",ROUNDUP($L198*$K198*(($D198+ReviewPeriod)^0.5),0))</f>
        <v/>
      </c>
      <c r="N198" s="24">
        <f>IF($A198="","",$M198*$G198)</f>
        <v/>
      </c>
      <c r="O198" s="7">
        <f>IF($A198="","",ROUNDUP($J198*($D198+ReviewPeriod)+$M198,0))</f>
        <v/>
      </c>
      <c r="P198" s="24">
        <f>IF($A198="","",$I198+$N198)</f>
        <v/>
      </c>
      <c r="Q198" s="24">
        <f>IF($A198="","",$P198*HoldingRate)</f>
        <v/>
      </c>
      <c r="R198" s="24">
        <f>IF($A198="","",Lanes!$F198)</f>
        <v/>
      </c>
      <c r="S198" s="12">
        <f>IF($A198="","",$R198+$Q198)</f>
        <v/>
      </c>
      <c r="T198" s="24">
        <f>IF($A198="","",IFERROR($S198/$E198,0))</f>
        <v/>
      </c>
    </row>
    <row r="199">
      <c r="A199" s="15">
        <f>IF(Lanes!$A199="","",Lanes!$A199)</f>
        <v/>
      </c>
      <c r="B199" s="15">
        <f>IF($A199="","",Lanes!$B199)</f>
        <v/>
      </c>
      <c r="C199" s="15">
        <f>IF($A199="","",Lanes!$H199)</f>
        <v/>
      </c>
      <c r="D199" s="23">
        <f>IF($A199="","",Lanes!$C199)</f>
        <v/>
      </c>
      <c r="E199" s="23">
        <f>IF($A199="","",Lanes!$E199)</f>
        <v/>
      </c>
      <c r="F199" s="22">
        <f>IF($A199="","",IFERROR($E199/DaysPerYear,0))</f>
        <v/>
      </c>
      <c r="G199" s="24">
        <f>IF($A199="","",Lanes!$I199)</f>
        <v/>
      </c>
      <c r="H199" s="23">
        <f>IF($A199="","",ROUND($D199*$F199,0))</f>
        <v/>
      </c>
      <c r="I199" s="12">
        <f>IF($A199="","",$D199*$F199*$G199)</f>
        <v/>
      </c>
      <c r="J199" s="22">
        <f>IF($A199="","",IFERROR(VLOOKUP($C199,Demand!$A$5:$E$104,2,FALSE),IFERROR(AVERAGE(Demand!$B$5:$B$104),$F199)))</f>
        <v/>
      </c>
      <c r="K199" s="22">
        <f>IF($A199="","",IFERROR(VLOOKUP($C199,Demand!$A$5:$E$104,3,FALSE),0))</f>
        <v/>
      </c>
      <c r="L199" s="22">
        <f>IF($A199="","",IFERROR(VLOOKUP($C199,Demand!$A$5:$E$104,5,FALSE),1.65))</f>
        <v/>
      </c>
      <c r="M199" s="23">
        <f>IF($A199="","",ROUNDUP($L199*$K199*(($D199+ReviewPeriod)^0.5),0))</f>
        <v/>
      </c>
      <c r="N199" s="24">
        <f>IF($A199="","",$M199*$G199)</f>
        <v/>
      </c>
      <c r="O199" s="7">
        <f>IF($A199="","",ROUNDUP($J199*($D199+ReviewPeriod)+$M199,0))</f>
        <v/>
      </c>
      <c r="P199" s="24">
        <f>IF($A199="","",$I199+$N199)</f>
        <v/>
      </c>
      <c r="Q199" s="24">
        <f>IF($A199="","",$P199*HoldingRate)</f>
        <v/>
      </c>
      <c r="R199" s="24">
        <f>IF($A199="","",Lanes!$F199)</f>
        <v/>
      </c>
      <c r="S199" s="12">
        <f>IF($A199="","",$R199+$Q199)</f>
        <v/>
      </c>
      <c r="T199" s="24">
        <f>IF($A199="","",IFERROR($S199/$E199,0))</f>
        <v/>
      </c>
    </row>
    <row r="200">
      <c r="A200" s="15">
        <f>IF(Lanes!$A200="","",Lanes!$A200)</f>
        <v/>
      </c>
      <c r="B200" s="15">
        <f>IF($A200="","",Lanes!$B200)</f>
        <v/>
      </c>
      <c r="C200" s="15">
        <f>IF($A200="","",Lanes!$H200)</f>
        <v/>
      </c>
      <c r="D200" s="23">
        <f>IF($A200="","",Lanes!$C200)</f>
        <v/>
      </c>
      <c r="E200" s="23">
        <f>IF($A200="","",Lanes!$E200)</f>
        <v/>
      </c>
      <c r="F200" s="22">
        <f>IF($A200="","",IFERROR($E200/DaysPerYear,0))</f>
        <v/>
      </c>
      <c r="G200" s="24">
        <f>IF($A200="","",Lanes!$I200)</f>
        <v/>
      </c>
      <c r="H200" s="23">
        <f>IF($A200="","",ROUND($D200*$F200,0))</f>
        <v/>
      </c>
      <c r="I200" s="12">
        <f>IF($A200="","",$D200*$F200*$G200)</f>
        <v/>
      </c>
      <c r="J200" s="22">
        <f>IF($A200="","",IFERROR(VLOOKUP($C200,Demand!$A$5:$E$104,2,FALSE),IFERROR(AVERAGE(Demand!$B$5:$B$104),$F200)))</f>
        <v/>
      </c>
      <c r="K200" s="22">
        <f>IF($A200="","",IFERROR(VLOOKUP($C200,Demand!$A$5:$E$104,3,FALSE),0))</f>
        <v/>
      </c>
      <c r="L200" s="22">
        <f>IF($A200="","",IFERROR(VLOOKUP($C200,Demand!$A$5:$E$104,5,FALSE),1.65))</f>
        <v/>
      </c>
      <c r="M200" s="23">
        <f>IF($A200="","",ROUNDUP($L200*$K200*(($D200+ReviewPeriod)^0.5),0))</f>
        <v/>
      </c>
      <c r="N200" s="24">
        <f>IF($A200="","",$M200*$G200)</f>
        <v/>
      </c>
      <c r="O200" s="7">
        <f>IF($A200="","",ROUNDUP($J200*($D200+ReviewPeriod)+$M200,0))</f>
        <v/>
      </c>
      <c r="P200" s="24">
        <f>IF($A200="","",$I200+$N200)</f>
        <v/>
      </c>
      <c r="Q200" s="24">
        <f>IF($A200="","",$P200*HoldingRate)</f>
        <v/>
      </c>
      <c r="R200" s="24">
        <f>IF($A200="","",Lanes!$F200)</f>
        <v/>
      </c>
      <c r="S200" s="12">
        <f>IF($A200="","",$R200+$Q200)</f>
        <v/>
      </c>
      <c r="T200" s="24">
        <f>IF($A200="","",IFERROR($S200/$E200,0))</f>
        <v/>
      </c>
    </row>
    <row r="201">
      <c r="A201" s="15">
        <f>IF(Lanes!$A201="","",Lanes!$A201)</f>
        <v/>
      </c>
      <c r="B201" s="15">
        <f>IF($A201="","",Lanes!$B201)</f>
        <v/>
      </c>
      <c r="C201" s="15">
        <f>IF($A201="","",Lanes!$H201)</f>
        <v/>
      </c>
      <c r="D201" s="23">
        <f>IF($A201="","",Lanes!$C201)</f>
        <v/>
      </c>
      <c r="E201" s="23">
        <f>IF($A201="","",Lanes!$E201)</f>
        <v/>
      </c>
      <c r="F201" s="22">
        <f>IF($A201="","",IFERROR($E201/DaysPerYear,0))</f>
        <v/>
      </c>
      <c r="G201" s="24">
        <f>IF($A201="","",Lanes!$I201)</f>
        <v/>
      </c>
      <c r="H201" s="23">
        <f>IF($A201="","",ROUND($D201*$F201,0))</f>
        <v/>
      </c>
      <c r="I201" s="12">
        <f>IF($A201="","",$D201*$F201*$G201)</f>
        <v/>
      </c>
      <c r="J201" s="22">
        <f>IF($A201="","",IFERROR(VLOOKUP($C201,Demand!$A$5:$E$104,2,FALSE),IFERROR(AVERAGE(Demand!$B$5:$B$104),$F201)))</f>
        <v/>
      </c>
      <c r="K201" s="22">
        <f>IF($A201="","",IFERROR(VLOOKUP($C201,Demand!$A$5:$E$104,3,FALSE),0))</f>
        <v/>
      </c>
      <c r="L201" s="22">
        <f>IF($A201="","",IFERROR(VLOOKUP($C201,Demand!$A$5:$E$104,5,FALSE),1.65))</f>
        <v/>
      </c>
      <c r="M201" s="23">
        <f>IF($A201="","",ROUNDUP($L201*$K201*(($D201+ReviewPeriod)^0.5),0))</f>
        <v/>
      </c>
      <c r="N201" s="24">
        <f>IF($A201="","",$M201*$G201)</f>
        <v/>
      </c>
      <c r="O201" s="7">
        <f>IF($A201="","",ROUNDUP($J201*($D201+ReviewPeriod)+$M201,0))</f>
        <v/>
      </c>
      <c r="P201" s="24">
        <f>IF($A201="","",$I201+$N201)</f>
        <v/>
      </c>
      <c r="Q201" s="24">
        <f>IF($A201="","",$P201*HoldingRate)</f>
        <v/>
      </c>
      <c r="R201" s="24">
        <f>IF($A201="","",Lanes!$F201)</f>
        <v/>
      </c>
      <c r="S201" s="12">
        <f>IF($A201="","",$R201+$Q201)</f>
        <v/>
      </c>
      <c r="T201" s="24">
        <f>IF($A201="","",IFERROR($S201/$E201,0))</f>
        <v/>
      </c>
    </row>
    <row r="202">
      <c r="A202" s="15">
        <f>IF(Lanes!$A202="","",Lanes!$A202)</f>
        <v/>
      </c>
      <c r="B202" s="15">
        <f>IF($A202="","",Lanes!$B202)</f>
        <v/>
      </c>
      <c r="C202" s="15">
        <f>IF($A202="","",Lanes!$H202)</f>
        <v/>
      </c>
      <c r="D202" s="23">
        <f>IF($A202="","",Lanes!$C202)</f>
        <v/>
      </c>
      <c r="E202" s="23">
        <f>IF($A202="","",Lanes!$E202)</f>
        <v/>
      </c>
      <c r="F202" s="22">
        <f>IF($A202="","",IFERROR($E202/DaysPerYear,0))</f>
        <v/>
      </c>
      <c r="G202" s="24">
        <f>IF($A202="","",Lanes!$I202)</f>
        <v/>
      </c>
      <c r="H202" s="23">
        <f>IF($A202="","",ROUND($D202*$F202,0))</f>
        <v/>
      </c>
      <c r="I202" s="12">
        <f>IF($A202="","",$D202*$F202*$G202)</f>
        <v/>
      </c>
      <c r="J202" s="22">
        <f>IF($A202="","",IFERROR(VLOOKUP($C202,Demand!$A$5:$E$104,2,FALSE),IFERROR(AVERAGE(Demand!$B$5:$B$104),$F202)))</f>
        <v/>
      </c>
      <c r="K202" s="22">
        <f>IF($A202="","",IFERROR(VLOOKUP($C202,Demand!$A$5:$E$104,3,FALSE),0))</f>
        <v/>
      </c>
      <c r="L202" s="22">
        <f>IF($A202="","",IFERROR(VLOOKUP($C202,Demand!$A$5:$E$104,5,FALSE),1.65))</f>
        <v/>
      </c>
      <c r="M202" s="23">
        <f>IF($A202="","",ROUNDUP($L202*$K202*(($D202+ReviewPeriod)^0.5),0))</f>
        <v/>
      </c>
      <c r="N202" s="24">
        <f>IF($A202="","",$M202*$G202)</f>
        <v/>
      </c>
      <c r="O202" s="7">
        <f>IF($A202="","",ROUNDUP($J202*($D202+ReviewPeriod)+$M202,0))</f>
        <v/>
      </c>
      <c r="P202" s="24">
        <f>IF($A202="","",$I202+$N202)</f>
        <v/>
      </c>
      <c r="Q202" s="24">
        <f>IF($A202="","",$P202*HoldingRate)</f>
        <v/>
      </c>
      <c r="R202" s="24">
        <f>IF($A202="","",Lanes!$F202)</f>
        <v/>
      </c>
      <c r="S202" s="12">
        <f>IF($A202="","",$R202+$Q202)</f>
        <v/>
      </c>
      <c r="T202" s="24">
        <f>IF($A202="","",IFERROR($S202/$E202,0))</f>
        <v/>
      </c>
    </row>
    <row r="203">
      <c r="A203" s="15">
        <f>IF(Lanes!$A203="","",Lanes!$A203)</f>
        <v/>
      </c>
      <c r="B203" s="15">
        <f>IF($A203="","",Lanes!$B203)</f>
        <v/>
      </c>
      <c r="C203" s="15">
        <f>IF($A203="","",Lanes!$H203)</f>
        <v/>
      </c>
      <c r="D203" s="23">
        <f>IF($A203="","",Lanes!$C203)</f>
        <v/>
      </c>
      <c r="E203" s="23">
        <f>IF($A203="","",Lanes!$E203)</f>
        <v/>
      </c>
      <c r="F203" s="22">
        <f>IF($A203="","",IFERROR($E203/DaysPerYear,0))</f>
        <v/>
      </c>
      <c r="G203" s="24">
        <f>IF($A203="","",Lanes!$I203)</f>
        <v/>
      </c>
      <c r="H203" s="23">
        <f>IF($A203="","",ROUND($D203*$F203,0))</f>
        <v/>
      </c>
      <c r="I203" s="12">
        <f>IF($A203="","",$D203*$F203*$G203)</f>
        <v/>
      </c>
      <c r="J203" s="22">
        <f>IF($A203="","",IFERROR(VLOOKUP($C203,Demand!$A$5:$E$104,2,FALSE),IFERROR(AVERAGE(Demand!$B$5:$B$104),$F203)))</f>
        <v/>
      </c>
      <c r="K203" s="22">
        <f>IF($A203="","",IFERROR(VLOOKUP($C203,Demand!$A$5:$E$104,3,FALSE),0))</f>
        <v/>
      </c>
      <c r="L203" s="22">
        <f>IF($A203="","",IFERROR(VLOOKUP($C203,Demand!$A$5:$E$104,5,FALSE),1.65))</f>
        <v/>
      </c>
      <c r="M203" s="23">
        <f>IF($A203="","",ROUNDUP($L203*$K203*(($D203+ReviewPeriod)^0.5),0))</f>
        <v/>
      </c>
      <c r="N203" s="24">
        <f>IF($A203="","",$M203*$G203)</f>
        <v/>
      </c>
      <c r="O203" s="7">
        <f>IF($A203="","",ROUNDUP($J203*($D203+ReviewPeriod)+$M203,0))</f>
        <v/>
      </c>
      <c r="P203" s="24">
        <f>IF($A203="","",$I203+$N203)</f>
        <v/>
      </c>
      <c r="Q203" s="24">
        <f>IF($A203="","",$P203*HoldingRate)</f>
        <v/>
      </c>
      <c r="R203" s="24">
        <f>IF($A203="","",Lanes!$F203)</f>
        <v/>
      </c>
      <c r="S203" s="12">
        <f>IF($A203="","",$R203+$Q203)</f>
        <v/>
      </c>
      <c r="T203" s="24">
        <f>IF($A203="","",IFERROR($S203/$E203,0))</f>
        <v/>
      </c>
    </row>
    <row r="204">
      <c r="A204" s="15">
        <f>IF(Lanes!$A204="","",Lanes!$A204)</f>
        <v/>
      </c>
      <c r="B204" s="15">
        <f>IF($A204="","",Lanes!$B204)</f>
        <v/>
      </c>
      <c r="C204" s="15">
        <f>IF($A204="","",Lanes!$H204)</f>
        <v/>
      </c>
      <c r="D204" s="23">
        <f>IF($A204="","",Lanes!$C204)</f>
        <v/>
      </c>
      <c r="E204" s="23">
        <f>IF($A204="","",Lanes!$E204)</f>
        <v/>
      </c>
      <c r="F204" s="22">
        <f>IF($A204="","",IFERROR($E204/DaysPerYear,0))</f>
        <v/>
      </c>
      <c r="G204" s="24">
        <f>IF($A204="","",Lanes!$I204)</f>
        <v/>
      </c>
      <c r="H204" s="23">
        <f>IF($A204="","",ROUND($D204*$F204,0))</f>
        <v/>
      </c>
      <c r="I204" s="12">
        <f>IF($A204="","",$D204*$F204*$G204)</f>
        <v/>
      </c>
      <c r="J204" s="22">
        <f>IF($A204="","",IFERROR(VLOOKUP($C204,Demand!$A$5:$E$104,2,FALSE),IFERROR(AVERAGE(Demand!$B$5:$B$104),$F204)))</f>
        <v/>
      </c>
      <c r="K204" s="22">
        <f>IF($A204="","",IFERROR(VLOOKUP($C204,Demand!$A$5:$E$104,3,FALSE),0))</f>
        <v/>
      </c>
      <c r="L204" s="22">
        <f>IF($A204="","",IFERROR(VLOOKUP($C204,Demand!$A$5:$E$104,5,FALSE),1.65))</f>
        <v/>
      </c>
      <c r="M204" s="23">
        <f>IF($A204="","",ROUNDUP($L204*$K204*(($D204+ReviewPeriod)^0.5),0))</f>
        <v/>
      </c>
      <c r="N204" s="24">
        <f>IF($A204="","",$M204*$G204)</f>
        <v/>
      </c>
      <c r="O204" s="7">
        <f>IF($A204="","",ROUNDUP($J204*($D204+ReviewPeriod)+$M204,0))</f>
        <v/>
      </c>
      <c r="P204" s="24">
        <f>IF($A204="","",$I204+$N204)</f>
        <v/>
      </c>
      <c r="Q204" s="24">
        <f>IF($A204="","",$P204*HoldingRate)</f>
        <v/>
      </c>
      <c r="R204" s="24">
        <f>IF($A204="","",Lanes!$F204)</f>
        <v/>
      </c>
      <c r="S204" s="12">
        <f>IF($A204="","",$R204+$Q204)</f>
        <v/>
      </c>
      <c r="T204" s="24">
        <f>IF($A204="","",IFERROR($S204/$E204,0))</f>
        <v/>
      </c>
    </row>
    <row r="206">
      <c r="A206" s="2" t="inlineStr">
        <is>
          <t>Every row here mirrors the same row on the Lanes tab. Add a lane there and it appears here; nothing on this tab is typed except the three parameters at the top.</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5"/>
  <sheetViews>
    <sheetView workbookViewId="0">
      <pane ySplit="4" topLeftCell="A5" activePane="bottomLeft" state="frozen"/>
      <selection pane="bottomLeft" activeCell="A1" sqref="A1"/>
    </sheetView>
  </sheetViews>
  <sheetFormatPr baseColWidth="8" defaultRowHeight="15"/>
  <cols>
    <col width="42" customWidth="1" min="1" max="1"/>
    <col width="17" customWidth="1" min="2" max="2"/>
    <col width="17" customWidth="1" min="3" max="3"/>
    <col width="17" customWidth="1" min="4" max="4"/>
    <col width="17" customWidth="1" min="5" max="5"/>
  </cols>
  <sheetData>
    <row r="1">
      <c r="A1" s="1" t="inlineStr">
        <is>
          <t>Scenarios — routing options side by side, on total cost to serve</t>
        </is>
      </c>
    </row>
    <row r="2">
      <c r="A2" s="2" t="inlineStr">
        <is>
          <t>Scenario 1 is today. Change the lead times, rates and volumes in the other columns and read the bottom three rows. Freight alone will always prefer the slow lane.</t>
        </is>
      </c>
    </row>
    <row r="4">
      <c r="A4" s="8" t="inlineStr">
        <is>
          <t>What you are comparing</t>
        </is>
      </c>
      <c r="B4" s="8" t="inlineStr">
        <is>
          <t>Scenario 1</t>
        </is>
      </c>
      <c r="C4" s="8" t="inlineStr">
        <is>
          <t>Scenario 2</t>
        </is>
      </c>
      <c r="D4" s="8" t="inlineStr">
        <is>
          <t>Scenario 3</t>
        </is>
      </c>
      <c r="E4" s="8" t="inlineStr">
        <is>
          <t>Scenario 4</t>
        </is>
      </c>
    </row>
    <row r="5">
      <c r="A5" s="6" t="inlineStr">
        <is>
          <t>Scenario name</t>
        </is>
      </c>
      <c r="B5" s="9" t="inlineStr">
        <is>
          <t>Today's routing</t>
        </is>
      </c>
      <c r="C5" s="9" t="inlineStr">
        <is>
          <t>Stop using air</t>
        </is>
      </c>
      <c r="D5" s="9" t="inlineStr">
        <is>
          <t>Negotiate a 26-day sea lane</t>
        </is>
      </c>
      <c r="E5" s="9" t="inlineStr">
        <is>
          <t>26-day sea lane, air down to 3%</t>
        </is>
      </c>
    </row>
    <row r="6">
      <c r="A6" s="6" t="inlineStr">
        <is>
          <t>What changes</t>
        </is>
      </c>
      <c r="B6" s="9" t="inlineStr">
        <is>
          <t>8% of volume by air at five times the sea rate</t>
        </is>
      </c>
      <c r="C6" s="9" t="inlineStr">
        <is>
          <t>Everything on the 34-day sea lane</t>
        </is>
      </c>
      <c r="D6" s="9" t="inlineStr">
        <is>
          <t>Same split, eight days off the sea lead time</t>
        </is>
      </c>
      <c r="E6" s="9" t="inlineStr">
        <is>
          <t>Faster sea lane lets the air share fall</t>
        </is>
      </c>
    </row>
    <row r="7">
      <c r="A7" s="6" t="inlineStr">
        <is>
          <t>Primary lane — lead time (days)</t>
        </is>
      </c>
      <c r="B7" s="10" t="n">
        <v>34</v>
      </c>
      <c r="C7" s="10" t="n">
        <v>34</v>
      </c>
      <c r="D7" s="10" t="n">
        <v>26</v>
      </c>
      <c r="E7" s="10" t="n">
        <v>26</v>
      </c>
    </row>
    <row r="8">
      <c r="A8" s="6" t="inlineStr">
        <is>
          <t>Primary lane — freight per unit</t>
        </is>
      </c>
      <c r="B8" s="11" t="n">
        <v>0.84</v>
      </c>
      <c r="C8" s="11" t="n">
        <v>0.84</v>
      </c>
      <c r="D8" s="11" t="n">
        <v>0.84</v>
      </c>
      <c r="E8" s="11" t="n">
        <v>0.84</v>
      </c>
    </row>
    <row r="9">
      <c r="A9" s="6" t="inlineStr">
        <is>
          <t>Primary lane — annual volume</t>
        </is>
      </c>
      <c r="B9" s="10" t="n">
        <v>412000</v>
      </c>
      <c r="C9" s="10" t="n">
        <v>450000</v>
      </c>
      <c r="D9" s="10" t="n">
        <v>412000</v>
      </c>
      <c r="E9" s="10" t="n">
        <v>437000</v>
      </c>
    </row>
    <row r="10">
      <c r="A10" s="6" t="inlineStr">
        <is>
          <t>Primary lane — goods unit cost</t>
        </is>
      </c>
      <c r="B10" s="11" t="n">
        <v>1.85</v>
      </c>
      <c r="C10" s="11" t="n">
        <v>2.23</v>
      </c>
      <c r="D10" s="11" t="n">
        <v>1.85</v>
      </c>
      <c r="E10" s="11" t="n">
        <v>1.85</v>
      </c>
    </row>
    <row r="11">
      <c r="A11" s="6" t="inlineStr">
        <is>
          <t>Express lane — lead time (days)</t>
        </is>
      </c>
      <c r="B11" s="10" t="n">
        <v>6</v>
      </c>
      <c r="C11" s="10" t="n">
        <v>0</v>
      </c>
      <c r="D11" s="10" t="n">
        <v>6</v>
      </c>
      <c r="E11" s="10" t="n">
        <v>6</v>
      </c>
    </row>
    <row r="12">
      <c r="A12" s="6" t="inlineStr">
        <is>
          <t>Express lane — freight per unit</t>
        </is>
      </c>
      <c r="B12" s="11" t="n">
        <v>4.1</v>
      </c>
      <c r="C12" s="11" t="n">
        <v>0</v>
      </c>
      <c r="D12" s="11" t="n">
        <v>4.1</v>
      </c>
      <c r="E12" s="11" t="n">
        <v>4.1</v>
      </c>
    </row>
    <row r="13">
      <c r="A13" s="6" t="inlineStr">
        <is>
          <t>Express lane — annual volume</t>
        </is>
      </c>
      <c r="B13" s="10" t="n">
        <v>38000</v>
      </c>
      <c r="C13" s="10" t="n">
        <v>0</v>
      </c>
      <c r="D13" s="10" t="n">
        <v>38000</v>
      </c>
      <c r="E13" s="10" t="n">
        <v>13000</v>
      </c>
    </row>
    <row r="14">
      <c r="A14" s="6" t="inlineStr">
        <is>
          <t>Express lane — goods unit cost</t>
        </is>
      </c>
      <c r="B14" s="11" t="n">
        <v>6.4</v>
      </c>
      <c r="C14" s="11" t="n">
        <v>0</v>
      </c>
      <c r="D14" s="11" t="n">
        <v>6.4</v>
      </c>
      <c r="E14" s="11" t="n">
        <v>6.4</v>
      </c>
    </row>
    <row r="15">
      <c r="A15" s="6" t="inlineStr">
        <is>
          <t>Expedite and stockout allowance per year</t>
        </is>
      </c>
      <c r="B15" s="11" t="n">
        <v>12000</v>
      </c>
      <c r="C15" s="11" t="n">
        <v>165000</v>
      </c>
      <c r="D15" s="11" t="n">
        <v>12000</v>
      </c>
      <c r="E15" s="11" t="n">
        <v>40000</v>
      </c>
    </row>
    <row r="16">
      <c r="A16" s="6" t="inlineStr">
        <is>
          <t>Total annual volume</t>
        </is>
      </c>
      <c r="B16" s="23">
        <f>IF(B$5="","",B9+B13)</f>
        <v/>
      </c>
      <c r="C16" s="23">
        <f>IF(C$5="","",C9+C13)</f>
        <v/>
      </c>
      <c r="D16" s="23">
        <f>IF(D$5="","",D9+D13)</f>
        <v/>
      </c>
      <c r="E16" s="23">
        <f>IF(E$5="","",E9+E13)</f>
        <v/>
      </c>
    </row>
    <row r="17">
      <c r="A17" s="6" t="inlineStr">
        <is>
          <t>Express share of volume</t>
        </is>
      </c>
      <c r="B17" s="14">
        <f>IF(B$5="","",IFERROR(B13/B16,0))</f>
        <v/>
      </c>
      <c r="C17" s="14">
        <f>IF(C$5="","",IFERROR(C13/C16,0))</f>
        <v/>
      </c>
      <c r="D17" s="14">
        <f>IF(D$5="","",IFERROR(D13/D16,0))</f>
        <v/>
      </c>
      <c r="E17" s="14">
        <f>IF(E$5="","",IFERROR(E13/E16,0))</f>
        <v/>
      </c>
    </row>
    <row r="18">
      <c r="A18" s="6" t="inlineStr">
        <is>
          <t>Blended goods unit cost</t>
        </is>
      </c>
      <c r="B18" s="24">
        <f>IF(B$5="","",IFERROR((B9*B10+B13*B14)/B16,0))</f>
        <v/>
      </c>
      <c r="C18" s="24">
        <f>IF(C$5="","",IFERROR((C9*C10+C13*C14)/C16,0))</f>
        <v/>
      </c>
      <c r="D18" s="24">
        <f>IF(D$5="","",IFERROR((D9*D10+D13*D14)/D16,0))</f>
        <v/>
      </c>
      <c r="E18" s="24">
        <f>IF(E$5="","",IFERROR((E9*E10+E13*E14)/E16,0))</f>
        <v/>
      </c>
    </row>
    <row r="19">
      <c r="A19" s="6" t="inlineStr">
        <is>
          <t>Annual freight cost</t>
        </is>
      </c>
      <c r="B19" s="24">
        <f>IF(B$5="","",B8*B9+B12*B13)</f>
        <v/>
      </c>
      <c r="C19" s="24">
        <f>IF(C$5="","",C8*C9+C12*C13)</f>
        <v/>
      </c>
      <c r="D19" s="24">
        <f>IF(D$5="","",D8*D9+D12*D13)</f>
        <v/>
      </c>
      <c r="E19" s="24">
        <f>IF(E$5="","",E8*E9+E12*E13)</f>
        <v/>
      </c>
    </row>
    <row r="20">
      <c r="A20" s="6" t="inlineStr">
        <is>
          <t>Volume-weighted lead time (days)</t>
        </is>
      </c>
      <c r="B20" s="22">
        <f>IF(B$5="","",IFERROR((B7*B9+B11*B13)/B16,0))</f>
        <v/>
      </c>
      <c r="C20" s="22">
        <f>IF(C$5="","",IFERROR((C7*C9+C11*C13)/C16,0))</f>
        <v/>
      </c>
      <c r="D20" s="22">
        <f>IF(D$5="","",IFERROR((D7*D9+D11*D13)/D16,0))</f>
        <v/>
      </c>
      <c r="E20" s="22">
        <f>IF(E$5="","",IFERROR((E7*E9+E11*E13)/E16,0))</f>
        <v/>
      </c>
    </row>
    <row r="21">
      <c r="A21" s="6" t="inlineStr">
        <is>
          <t>Units in transit</t>
        </is>
      </c>
      <c r="B21" s="23">
        <f>IF(B$5="","",ROUND(IFERROR((B7*B9+B11*B13)/$B$37,0),0))</f>
        <v/>
      </c>
      <c r="C21" s="23">
        <f>IF(C$5="","",ROUND(IFERROR((C7*C9+C11*C13)/$B$37,0),0))</f>
        <v/>
      </c>
      <c r="D21" s="23">
        <f>IF(D$5="","",ROUND(IFERROR((D7*D9+D11*D13)/$B$37,0),0))</f>
        <v/>
      </c>
      <c r="E21" s="23">
        <f>IF(E$5="","",ROUND(IFERROR((E7*E9+E11*E13)/$B$37,0),0))</f>
        <v/>
      </c>
    </row>
    <row r="22">
      <c r="A22" s="6" t="inlineStr">
        <is>
          <t>Pipeline (in-transit) value</t>
        </is>
      </c>
      <c r="B22" s="24">
        <f>IF(B$5="","",IFERROR(B7*B9/$B$37*B10+B11*B13/$B$37*B14,0))</f>
        <v/>
      </c>
      <c r="C22" s="24">
        <f>IF(C$5="","",IFERROR(C7*C9/$B$37*C10+C11*C13/$B$37*C14,0))</f>
        <v/>
      </c>
      <c r="D22" s="24">
        <f>IF(D$5="","",IFERROR(D7*D9/$B$37*D10+D11*D13/$B$37*D14,0))</f>
        <v/>
      </c>
      <c r="E22" s="24">
        <f>IF(E$5="","",IFERROR(E7*E9/$B$37*E10+E11*E13/$B$37*E14,0))</f>
        <v/>
      </c>
    </row>
    <row r="23">
      <c r="A23" s="6" t="inlineStr">
        <is>
          <t>Safety stock (units)</t>
        </is>
      </c>
      <c r="B23" s="23">
        <f>IF(B$5="","",ROUNDUP($B$36*$B$35*((B20+$B$38)^0.5),0))</f>
        <v/>
      </c>
      <c r="C23" s="23">
        <f>IF(C$5="","",ROUNDUP($B$36*$B$35*((C20+$B$38)^0.5),0))</f>
        <v/>
      </c>
      <c r="D23" s="23">
        <f>IF(D$5="","",ROUNDUP($B$36*$B$35*((D20+$B$38)^0.5),0))</f>
        <v/>
      </c>
      <c r="E23" s="23">
        <f>IF(E$5="","",ROUNDUP($B$36*$B$35*((E20+$B$38)^0.5),0))</f>
        <v/>
      </c>
    </row>
    <row r="24">
      <c r="A24" s="6" t="inlineStr">
        <is>
          <t>Safety stock value</t>
        </is>
      </c>
      <c r="B24" s="24">
        <f>IF(B$5="","",B23*B18)</f>
        <v/>
      </c>
      <c r="C24" s="24">
        <f>IF(C$5="","",C23*C18)</f>
        <v/>
      </c>
      <c r="D24" s="24">
        <f>IF(D$5="","",D23*D18)</f>
        <v/>
      </c>
      <c r="E24" s="24">
        <f>IF(E$5="","",E23*E18)</f>
        <v/>
      </c>
    </row>
    <row r="25">
      <c r="A25" s="6" t="inlineStr">
        <is>
          <t>Capital tied up</t>
        </is>
      </c>
      <c r="B25" s="24">
        <f>IF(B$5="","",B22+B24)</f>
        <v/>
      </c>
      <c r="C25" s="24">
        <f>IF(C$5="","",C22+C24)</f>
        <v/>
      </c>
      <c r="D25" s="24">
        <f>IF(D$5="","",D22+D24)</f>
        <v/>
      </c>
      <c r="E25" s="24">
        <f>IF(E$5="","",E22+E24)</f>
        <v/>
      </c>
    </row>
    <row r="26">
      <c r="A26" s="6" t="inlineStr">
        <is>
          <t>Annual cost of that capital</t>
        </is>
      </c>
      <c r="B26" s="24">
        <f>IF(B$5="","",B25*$B$39)</f>
        <v/>
      </c>
      <c r="C26" s="24">
        <f>IF(C$5="","",C25*$B$39)</f>
        <v/>
      </c>
      <c r="D26" s="24">
        <f>IF(D$5="","",D25*$B$39)</f>
        <v/>
      </c>
      <c r="E26" s="24">
        <f>IF(E$5="","",E25*$B$39)</f>
        <v/>
      </c>
    </row>
    <row r="27">
      <c r="A27" s="3" t="inlineStr">
        <is>
          <t>Total cost to serve</t>
        </is>
      </c>
      <c r="B27" s="12">
        <f>IF(B$5="","",B19+B26+B15)</f>
        <v/>
      </c>
      <c r="C27" s="12">
        <f>IF(C$5="","",C19+C26+C15)</f>
        <v/>
      </c>
      <c r="D27" s="12">
        <f>IF(D$5="","",D19+D26+D15)</f>
        <v/>
      </c>
      <c r="E27" s="12">
        <f>IF(E$5="","",E19+E26+E15)</f>
        <v/>
      </c>
    </row>
    <row r="28">
      <c r="A28" s="6" t="inlineStr">
        <is>
          <t>Cost per unit delivered</t>
        </is>
      </c>
      <c r="B28" s="24">
        <f>IF(B$5="","",IFERROR(B27/B16,0))</f>
        <v/>
      </c>
      <c r="C28" s="24">
        <f>IF(C$5="","",IFERROR(C27/C16,0))</f>
        <v/>
      </c>
      <c r="D28" s="24">
        <f>IF(D$5="","",IFERROR(D27/D16,0))</f>
        <v/>
      </c>
      <c r="E28" s="24">
        <f>IF(E$5="","",IFERROR(E27/E16,0))</f>
        <v/>
      </c>
    </row>
    <row r="29">
      <c r="A29" s="6" t="inlineStr">
        <is>
          <t>Change in freight vs scenario 1</t>
        </is>
      </c>
      <c r="B29" s="24">
        <f>IF(B$5="","",B19-$B$19)</f>
        <v/>
      </c>
      <c r="C29" s="24">
        <f>IF(C$5="","",C19-$B$19)</f>
        <v/>
      </c>
      <c r="D29" s="24">
        <f>IF(D$5="","",D19-$B$19)</f>
        <v/>
      </c>
      <c r="E29" s="24">
        <f>IF(E$5="","",E19-$B$19)</f>
        <v/>
      </c>
    </row>
    <row r="30">
      <c r="A30" s="6" t="inlineStr">
        <is>
          <t>Change in capital tied up vs scenario 1</t>
        </is>
      </c>
      <c r="B30" s="24">
        <f>IF(B$5="","",B25-$B$25)</f>
        <v/>
      </c>
      <c r="C30" s="24">
        <f>IF(C$5="","",C25-$B$25)</f>
        <v/>
      </c>
      <c r="D30" s="24">
        <f>IF(D$5="","",D25-$B$25)</f>
        <v/>
      </c>
      <c r="E30" s="24">
        <f>IF(E$5="","",E25-$B$25)</f>
        <v/>
      </c>
    </row>
    <row r="31">
      <c r="A31" s="3" t="inlineStr">
        <is>
          <t>Change in cost to serve vs scenario 1</t>
        </is>
      </c>
      <c r="B31" s="12">
        <f>IF(B$5="","",B27-$B$27)</f>
        <v/>
      </c>
      <c r="C31" s="12">
        <f>IF(C$5="","",C27-$B$27)</f>
        <v/>
      </c>
      <c r="D31" s="12">
        <f>IF(D$5="","",D27-$B$27)</f>
        <v/>
      </c>
      <c r="E31" s="12">
        <f>IF(E$5="","",E27-$B$27)</f>
        <v/>
      </c>
    </row>
    <row r="32">
      <c r="A32" s="3" t="inlineStr">
        <is>
          <t>Verdict</t>
        </is>
      </c>
      <c r="B32" s="18">
        <f>IF(B$5="","",IF(B31&lt;-0.5,"saves "&amp;TEXT(-B31,"#,##0")&amp;" a year",IF(B31&gt;0.5,"costs "&amp;TEXT(B31,"#,##0")&amp;" more a year","the baseline")))</f>
        <v/>
      </c>
      <c r="C32" s="18">
        <f>IF(C$5="","",IF(C31&lt;-0.5,"saves "&amp;TEXT(-C31,"#,##0")&amp;" a year",IF(C31&gt;0.5,"costs "&amp;TEXT(C31,"#,##0")&amp;" more a year","the baseline")))</f>
        <v/>
      </c>
      <c r="D32" s="18">
        <f>IF(D$5="","",IF(D31&lt;-0.5,"saves "&amp;TEXT(-D31,"#,##0")&amp;" a year",IF(D31&gt;0.5,"costs "&amp;TEXT(D31,"#,##0")&amp;" more a year","the baseline")))</f>
        <v/>
      </c>
      <c r="E32" s="18">
        <f>IF(E$5="","",IF(E31&lt;-0.5,"saves "&amp;TEXT(-E31,"#,##0")&amp;" a year",IF(E31&gt;0.5,"costs "&amp;TEXT(E31,"#,##0")&amp;" more a year","the baseline")))</f>
        <v/>
      </c>
    </row>
    <row r="34">
      <c r="A34" s="3" t="inlineStr">
        <is>
          <t>Shared assumptions</t>
        </is>
      </c>
    </row>
    <row r="35">
      <c r="A35" s="6" t="inlineStr">
        <is>
          <t>Demand variability, standard deviation per day (units)</t>
        </is>
      </c>
      <c r="B35" s="21" t="n">
        <v>180</v>
      </c>
    </row>
    <row r="36">
      <c r="A36" s="6" t="inlineStr">
        <is>
          <t>Service factor Z (1.65 is 95% service)</t>
        </is>
      </c>
      <c r="B36" s="21" t="n">
        <v>1.65</v>
      </c>
    </row>
    <row r="37">
      <c r="A37" s="6" t="inlineStr">
        <is>
          <t>Days per year</t>
        </is>
      </c>
      <c r="B37" s="10" t="n">
        <v>365</v>
      </c>
    </row>
    <row r="38">
      <c r="A38" s="6" t="inlineStr">
        <is>
          <t>Review period (days) — from the Inventory tab</t>
        </is>
      </c>
      <c r="B38" s="23">
        <f>ReviewPeriod</f>
        <v/>
      </c>
    </row>
    <row r="39">
      <c r="A39" s="6" t="inlineStr">
        <is>
          <t>Capital holding rate — from the Inventory tab</t>
        </is>
      </c>
      <c r="B39" s="14">
        <f>HoldingRate</f>
        <v/>
      </c>
    </row>
    <row r="41">
      <c r="A41" s="3" t="inlineStr">
        <is>
          <t>Lowest total cost to serve</t>
        </is>
      </c>
      <c r="B41" s="12">
        <f>IFERROR(MIN($B$27:$E$27),0)</f>
        <v/>
      </c>
    </row>
    <row r="42">
      <c r="A42" s="3" t="inlineStr">
        <is>
          <t>That is</t>
        </is>
      </c>
      <c r="B42" s="18">
        <f>IFERROR(INDEX($B$5:$E$5,MATCH($B$41,$B$27:$E$27,0)),"")</f>
        <v/>
      </c>
    </row>
    <row r="43">
      <c r="A43" s="3" t="inlineStr">
        <is>
          <t>Saving against scenario 1</t>
        </is>
      </c>
      <c r="B43" s="12">
        <f>IFERROR($B$27-$B$41,0)</f>
        <v/>
      </c>
    </row>
    <row r="45">
      <c r="A45" s="2" t="inlineStr">
        <is>
          <t>The expedite and stockout allowance is the only judgement in this tab and it is the one that decides the answer. It is what the fast lane buys you: air freight, premium road, lost orders and the discounts you give to keep a customer who waited. Estimate it honestly — a scenario that sets it to zero for every option has already concluded that speed is worthless.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2026-09-12T18:52:56Z</dcterms:created>
  <dcterms:modified xsi:type="dcterms:W3CDTF">2026-09-12T18:52:56Z</dcterms:modified>
</cp:coreProperties>
</file>