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Tickets" sheetId="2" state="visible" r:id="rId2"/>
    <sheet name="Agents" sheetId="3" state="visible" r:id="rId3"/>
    <sheet name="SLA" sheetId="4" state="visible" r:id="rId4"/>
    <sheet name="Dashboard" sheetId="5" state="visible" r:id="rId5"/>
  </sheets>
  <definedNames/>
  <calcPr calcId="124519" fullCalcOnLoad="1"/>
</workbook>
</file>

<file path=xl/styles.xml><?xml version="1.0" encoding="utf-8"?>
<styleSheet xmlns="http://schemas.openxmlformats.org/spreadsheetml/2006/main">
  <numFmts count="4">
    <numFmt numFmtId="164" formatCode="yyyy-mm-dd h:mm:ss"/>
    <numFmt numFmtId="165" formatCode="yyyy-mm-dd hh:mm"/>
    <numFmt numFmtId="166" formatCode="yyyy-mm-dd"/>
    <numFmt numFmtId="167"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5">
    <fill>
      <patternFill/>
    </fill>
    <fill>
      <patternFill patternType="gray125"/>
    </fill>
    <fill>
      <patternFill patternType="solid">
        <fgColor rgb="00217346"/>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5" fontId="4" fillId="3" borderId="1" pivotButton="0" quotePrefix="0" xfId="0"/>
    <xf numFmtId="2" fontId="5" fillId="0" borderId="1" pivotButton="0" quotePrefix="0" xfId="0"/>
    <xf numFmtId="3" fontId="4" fillId="3" borderId="1" pivotButton="0" quotePrefix="0" xfId="0"/>
    <xf numFmtId="3" fontId="5" fillId="0" borderId="1" pivotButton="0" quotePrefix="0" xfId="0"/>
    <xf numFmtId="166" fontId="5" fillId="0" borderId="1" pivotButton="0" quotePrefix="0" xfId="0"/>
    <xf numFmtId="0" fontId="5" fillId="0" borderId="1" pivotButton="0" quotePrefix="0" xfId="0"/>
    <xf numFmtId="2" fontId="4" fillId="3" borderId="1" pivotButton="0" quotePrefix="0" xfId="0"/>
    <xf numFmtId="167" fontId="5" fillId="0" borderId="1" pivotButton="0" quotePrefix="0" xfId="0"/>
    <xf numFmtId="4" fontId="5" fillId="0" borderId="1" pivotButton="0" quotePrefix="0" xfId="0"/>
    <xf numFmtId="0" fontId="5" fillId="0" borderId="0" pivotButton="0" quotePrefix="0" xfId="0"/>
    <xf numFmtId="3" fontId="6" fillId="0" borderId="1" pivotButton="0" quotePrefix="0" xfId="0"/>
    <xf numFmtId="166" fontId="4" fillId="3" borderId="1" pivotButton="0" quotePrefix="0" xfId="0"/>
    <xf numFmtId="2" fontId="6" fillId="0" borderId="1" pivotButton="0" quotePrefix="0" xfId="0"/>
    <xf numFmtId="167" fontId="6" fillId="0" borderId="1" pivotButton="0" quotePrefix="0" xfId="0"/>
    <xf numFmtId="167" fontId="4" fillId="3" borderId="1" pivotButton="0" quotePrefix="0" xfId="0"/>
    <xf numFmtId="3" fontId="6"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cols>
    <col width="104" customWidth="1" min="1" max="1"/>
  </cols>
  <sheetData>
    <row r="1">
      <c r="A1" s="1" t="inlineStr">
        <is>
          <t>Customer Support Metrics Dashboard</t>
        </is>
      </c>
    </row>
    <row r="2">
      <c r="A2" s="2" t="inlineStr">
        <is>
          <t>Free template from spreadsheet.partners — free for commercial use, no attribution needed.</t>
        </is>
      </c>
    </row>
    <row r="4">
      <c r="A4" s="3" t="inlineStr">
        <is>
          <t>What this workbook is for</t>
        </is>
      </c>
    </row>
    <row r="5">
      <c r="A5" s="4" t="inlineStr">
        <is>
          <t>Support dashboards report averages, and averages hide the tickets that lose the customer. This one reports percentiles first: the person waiting three days is the one who churns, and they are invisible in a mean. Everything is derived from four timestamps per ticket, so the only work is logging those honestly.</t>
        </is>
      </c>
    </row>
    <row r="7">
      <c r="A7" s="3" t="inlineStr">
        <is>
          <t>Where you type</t>
        </is>
      </c>
    </row>
    <row r="8">
      <c r="A8" s="4" t="inlineStr">
        <is>
          <t>Tickets: columns A-D (id and the three timestamps), F (CSAT), G (priority), H (category) and I (agent). Agents: columns A-D. SLA: the priority table in A-C and the holiday list in J. Dashboard: the percentile points in column B, the category names in column A and the first week in G47. Nothing else on any sheet.</t>
        </is>
      </c>
    </row>
    <row r="10">
      <c r="A10" s="3" t="inlineStr">
        <is>
          <t>Timestamp format</t>
        </is>
      </c>
    </row>
    <row r="11">
      <c r="A11" s="4" t="inlineStr">
        <is>
          <t>Date and time in one cell — 2026-07-02 09:12 — not a date in one column and a time in another. Excel and Google Sheets both store that as a number, which is why subtracting two of them and multiplying by 24 gives hours. If your export gives you text that will not subtract, the giveaway is that it sits on the left of the cell instead of the right; in Excel select the column and use Data &gt; Text to Columns &gt; Finish, which re-parses it in place.</t>
        </is>
      </c>
    </row>
    <row r="13">
      <c r="A13" s="3" t="inlineStr">
        <is>
          <t>Leave the blanks blank</t>
        </is>
      </c>
    </row>
    <row r="14">
      <c r="A14" s="4" t="inlineStr">
        <is>
          <t>A ticket with no first reply yet has an empty First reply cell, not a zero and not today's date. The FRT column stays blank for it, every average skips it, and the Dashboard counts it under "Still waiting for a first reply". The same goes for CSAT: a customer who did not answer is a blank, and a blank is not a 1.</t>
        </is>
      </c>
    </row>
    <row r="16">
      <c r="A16" s="3" t="inlineStr">
        <is>
          <t>The percentile block, and why it is written out</t>
        </is>
      </c>
    </row>
    <row r="17">
      <c r="A17" s="4" t="inlineStr">
        <is>
          <t>Rank k = 1 + p x (n - 1), then the value is interpolated between the kth and the (k+1)th smallest response time. That is exactly what PERCENTILE.INC computes, written from SMALL so it behaves identically in Excel 2016 and Google Sheets. The p values in column B are yours: change 0.90 to 0.95 and the row recalculates. Columns C and D show n and the rank it landed on, which is worth looking at when you have twelve tickets and a P95 that moves every time one arrives.</t>
        </is>
      </c>
    </row>
    <row r="19">
      <c r="A19" s="3" t="inlineStr">
        <is>
          <t>Which number goes in the SLA</t>
        </is>
      </c>
    </row>
    <row r="20">
      <c r="A20" s="4" t="inlineStr">
        <is>
          <t>P90. An average response time is met about half the time by definition and tells a customer nothing about what to expect. The worked example on the page is the whole argument: a 2.4-hour average against a 19-hour P90, because a pile of password resets answered in minutes was holding the mean down while the technical questions waited overnight. The By category block is where you see that; cell D9 compares P90 against the average and says so when they diverge.</t>
        </is>
      </c>
    </row>
    <row r="22">
      <c r="A22" s="3" t="inlineStr">
        <is>
          <t>Business days, and NETWORKDAYS</t>
        </is>
      </c>
    </row>
    <row r="23">
      <c r="A23" s="4" t="inlineStr">
        <is>
          <t>Column K counts working days between opening and first reply, using NETWORKDAYS and the holiday list on the SLA sheet, so a Friday evening ticket answered Monday morning reads as one working day rather than as a weekend failure. It assumes the weekend is Saturday and Sunday. If your team's is not, replace the formula with NETWORKDAYS.INTL($B6,$C6,7,SLA!$J$6:$J$25) — 7 is Friday and Saturday, and the function exists in both Excel 2016 and Google Sheets but sits outside the set this template guarantees. The SLA columns themselves use elapsed clock hours, which is what the customer actually experiences.</t>
        </is>
      </c>
    </row>
    <row r="25">
      <c r="A25" s="3" t="inlineStr">
        <is>
          <t>Priorities and targets</t>
        </is>
      </c>
    </row>
    <row r="26">
      <c r="A26" s="4" t="inlineStr">
        <is>
          <t>The Priority on a ticket must match a row on the SLA sheet exactly, or the target columns come back blank and the ticket counts as neither met nor missed. Three priorities are seeded — P1 one hour, P2 four hours, P3 eight hours — with resolution targets of 8, 24 and 72. Change them to yours; nothing is hard-coded.</t>
        </is>
      </c>
    </row>
    <row r="28">
      <c r="A28" s="3" t="inlineStr">
        <is>
          <t>Agents</t>
        </is>
      </c>
    </row>
    <row r="29">
      <c r="A29" s="4" t="inlineStr">
        <is>
          <t>The agent name on a ticket must match the roster exactly. Cell E47 on the Agents sheet counts tickets whose agent is not on the roster; if it is not zero, somebody's name is spelt two ways and their numbers are split across two rows that do not exist. Tickets per rostered hour is a load measure, not a performance one — read it next to CSAT, never on its own.</t>
        </is>
      </c>
    </row>
    <row r="31">
      <c r="A31" s="3" t="inlineStr">
        <is>
          <t>Reopened tickets</t>
        </is>
      </c>
    </row>
    <row r="32">
      <c r="A32" s="4" t="inlineStr">
        <is>
          <t>Log the reopen as a new row with a new id, and put the original id in the Category or the Ticket column so the two can be tied together. Editing the original row destroys the record of the first resolution, which is exactly the pattern worth being able to see.</t>
        </is>
      </c>
    </row>
    <row r="34">
      <c r="A34" s="3" t="inlineStr">
        <is>
          <t>Importing from Zendesk, Intercom or Freshdesk</t>
        </is>
      </c>
    </row>
    <row r="35">
      <c r="A35" s="4" t="inlineStr">
        <is>
          <t>Map the export onto the Tickets sheet — created_at to Opened, first replied to First reply, solved_at to Resolved. Those three columns are the only ones that matter; everything else on the sheet is either optional or calculated. Paste as values into A-D, F-I and let the calculated columns fill themselves in.</t>
        </is>
      </c>
    </row>
    <row r="37">
      <c r="A37" s="3" t="inlineStr">
        <is>
          <t>Ranges</t>
        </is>
      </c>
    </row>
    <row r="38">
      <c r="A38" s="4" t="inlineStr">
        <is>
          <t>Tickets covers rows 6 to 205, Agents 6 to 45, priorities 6 to 10. Insert rows inside those ranges rather than typing below them: every count, average and percentile stops at the last row of the range, so a ticket typed underneath is invisible rather than wrong.</t>
        </is>
      </c>
    </row>
    <row r="41">
      <c r="A41"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18" customWidth="1" min="3" max="3"/>
    <col width="18" customWidth="1" min="4" max="4"/>
    <col width="9" customWidth="1" min="5" max="5"/>
    <col width="7" customWidth="1" min="6" max="6"/>
    <col width="9" customWidth="1" min="7" max="7"/>
    <col width="17" customWidth="1" min="8" max="8"/>
    <col width="14" customWidth="1" min="9" max="9"/>
    <col width="12" customWidth="1" min="10" max="10"/>
    <col width="13" customWidth="1" min="11" max="11"/>
    <col width="13" customWidth="1" min="12" max="12"/>
    <col width="12" customWidth="1" min="13" max="13"/>
    <col width="11" customWidth="1" min="14" max="14"/>
    <col width="13" customWidth="1" min="15" max="15"/>
    <col width="13" customWidth="1" min="16" max="16"/>
  </cols>
  <sheetData>
    <row r="1">
      <c r="A1" s="1" t="inlineStr">
        <is>
          <t>Tickets</t>
        </is>
      </c>
    </row>
    <row r="2">
      <c r="A2" s="2" t="inlineStr">
        <is>
          <t>One row per ticket. Type in A-D, F, G, H and I — the four timestamps are what every metric in the file is derived from.</t>
        </is>
      </c>
    </row>
    <row r="5">
      <c r="A5" s="6" t="inlineStr">
        <is>
          <t>Ticket</t>
        </is>
      </c>
      <c r="B5" s="6" t="inlineStr">
        <is>
          <t>Opened</t>
        </is>
      </c>
      <c r="C5" s="6" t="inlineStr">
        <is>
          <t>First reply</t>
        </is>
      </c>
      <c r="D5" s="6" t="inlineStr">
        <is>
          <t>Resolved</t>
        </is>
      </c>
      <c r="E5" s="6" t="inlineStr">
        <is>
          <t>FRT (h)</t>
        </is>
      </c>
      <c r="F5" s="6" t="inlineStr">
        <is>
          <t>CSAT</t>
        </is>
      </c>
      <c r="G5" s="6" t="inlineStr">
        <is>
          <t>Priority</t>
        </is>
      </c>
      <c r="H5" s="6" t="inlineStr">
        <is>
          <t>Category</t>
        </is>
      </c>
      <c r="I5" s="6" t="inlineStr">
        <is>
          <t>Agent</t>
        </is>
      </c>
      <c r="J5" s="6" t="inlineStr">
        <is>
          <t>Resolution (h)</t>
        </is>
      </c>
      <c r="K5" s="6" t="inlineStr">
        <is>
          <t>Business days to reply</t>
        </is>
      </c>
      <c r="L5" s="6" t="inlineStr">
        <is>
          <t>Week starting</t>
        </is>
      </c>
      <c r="M5" s="6" t="inlineStr">
        <is>
          <t>Reply target (h)</t>
        </is>
      </c>
      <c r="N5" s="6" t="inlineStr">
        <is>
          <t>Reply SLA</t>
        </is>
      </c>
      <c r="O5" s="6" t="inlineStr">
        <is>
          <t>Resolution target (h)</t>
        </is>
      </c>
      <c r="P5" s="6" t="inlineStr">
        <is>
          <t>Resolution SLA</t>
        </is>
      </c>
    </row>
    <row r="6">
      <c r="A6" s="7" t="inlineStr">
        <is>
          <t>T-4821</t>
        </is>
      </c>
      <c r="B6" s="8" t="n">
        <v>46205.38333333333</v>
      </c>
      <c r="C6" s="8" t="n">
        <v>46205.40347222222</v>
      </c>
      <c r="D6" s="8" t="n">
        <v>46205.58541666667</v>
      </c>
      <c r="E6" s="9">
        <f>IF(OR($A6="",$B6="",$C6=""),"",ROUND(($C6-$B6)*24,1))</f>
        <v/>
      </c>
      <c r="F6" s="10" t="n">
        <v>5</v>
      </c>
      <c r="G6" s="7" t="inlineStr">
        <is>
          <t>P3</t>
        </is>
      </c>
      <c r="H6" s="7" t="inlineStr">
        <is>
          <t>Password reset</t>
        </is>
      </c>
      <c r="I6" s="7" t="inlineStr">
        <is>
          <t>R. Mensah</t>
        </is>
      </c>
      <c r="J6" s="9">
        <f>IF(OR($A6="",$B6="",$D6=""),"",ROUND(($D6-$B6)*24,1))</f>
        <v/>
      </c>
      <c r="K6" s="11">
        <f>IF(OR($A6="",$B6="",$C6=""),"",NETWORKDAYS($B6,$C6,SLA!$J$6:$J$25)-1)</f>
        <v/>
      </c>
      <c r="L6" s="12">
        <f>IF($B6="","",INT($B6)-WEEKDAY($B6,3))</f>
        <v/>
      </c>
      <c r="M6" s="9">
        <f>IF($G6="","",IFERROR(INDEX(SLA!$B$6:$B$10,MATCH($G6,SLA!$A$6:$A$10,0)),""))</f>
        <v/>
      </c>
      <c r="N6" s="13">
        <f>IF(OR($E6="",$M6=""),"",IF($E6&lt;=$M6,"Met","Missed"))</f>
        <v/>
      </c>
      <c r="O6" s="9">
        <f>IF($G6="","",IFERROR(INDEX(SLA!$C$6:$C$10,MATCH($G6,SLA!$A$6:$A$10,0)),""))</f>
        <v/>
      </c>
      <c r="P6" s="13">
        <f>IF(OR($J6="",$O6=""),"",IF($J6&lt;=$O6,"Met","Missed"))</f>
        <v/>
      </c>
    </row>
    <row r="7">
      <c r="A7" s="7" t="inlineStr">
        <is>
          <t>T-4822</t>
        </is>
      </c>
      <c r="B7" s="8" t="n">
        <v>46205.40763888889</v>
      </c>
      <c r="C7" s="8" t="n">
        <v>46206.34375</v>
      </c>
      <c r="D7" s="8" t="n">
        <v>46207.68055555555</v>
      </c>
      <c r="E7" s="9">
        <f>IF(OR($A7="",$B7="",$C7=""),"",ROUND(($C7-$B7)*24,1))</f>
        <v/>
      </c>
      <c r="F7" s="10" t="n">
        <v>2</v>
      </c>
      <c r="G7" s="7" t="inlineStr">
        <is>
          <t>P2</t>
        </is>
      </c>
      <c r="H7" s="7" t="inlineStr">
        <is>
          <t>Technical</t>
        </is>
      </c>
      <c r="I7" s="7" t="inlineStr">
        <is>
          <t>L. Haddad</t>
        </is>
      </c>
      <c r="J7" s="9">
        <f>IF(OR($A7="",$B7="",$D7=""),"",ROUND(($D7-$B7)*24,1))</f>
        <v/>
      </c>
      <c r="K7" s="11">
        <f>IF(OR($A7="",$B7="",$C7=""),"",NETWORKDAYS($B7,$C7,SLA!$J$6:$J$25)-1)</f>
        <v/>
      </c>
      <c r="L7" s="12">
        <f>IF($B7="","",INT($B7)-WEEKDAY($B7,3))</f>
        <v/>
      </c>
      <c r="M7" s="9">
        <f>IF($G7="","",IFERROR(INDEX(SLA!$B$6:$B$10,MATCH($G7,SLA!$A$6:$A$10,0)),""))</f>
        <v/>
      </c>
      <c r="N7" s="13">
        <f>IF(OR($E7="",$M7=""),"",IF($E7&lt;=$M7,"Met","Missed"))</f>
        <v/>
      </c>
      <c r="O7" s="9">
        <f>IF($G7="","",IFERROR(INDEX(SLA!$C$6:$C$10,MATCH($G7,SLA!$A$6:$A$10,0)),""))</f>
        <v/>
      </c>
      <c r="P7" s="13">
        <f>IF(OR($J7="",$O7=""),"",IF($J7&lt;=$O7,"Met","Missed"))</f>
        <v/>
      </c>
    </row>
    <row r="8">
      <c r="A8" s="7" t="inlineStr">
        <is>
          <t>T-4823</t>
        </is>
      </c>
      <c r="B8" s="8" t="n">
        <v>46205.46041666667</v>
      </c>
      <c r="C8" s="8" t="n">
        <v>46205.47152777778</v>
      </c>
      <c r="D8" s="8" t="n">
        <v>46205.49444444444</v>
      </c>
      <c r="E8" s="9">
        <f>IF(OR($A8="",$B8="",$C8=""),"",ROUND(($C8-$B8)*24,1))</f>
        <v/>
      </c>
      <c r="F8" s="10" t="n">
        <v>5</v>
      </c>
      <c r="G8" s="7" t="inlineStr">
        <is>
          <t>P3</t>
        </is>
      </c>
      <c r="H8" s="7" t="inlineStr">
        <is>
          <t>Password reset</t>
        </is>
      </c>
      <c r="I8" s="7" t="inlineStr">
        <is>
          <t>R. Mensah</t>
        </is>
      </c>
      <c r="J8" s="9">
        <f>IF(OR($A8="",$B8="",$D8=""),"",ROUND(($D8-$B8)*24,1))</f>
        <v/>
      </c>
      <c r="K8" s="11">
        <f>IF(OR($A8="",$B8="",$C8=""),"",NETWORKDAYS($B8,$C8,SLA!$J$6:$J$25)-1)</f>
        <v/>
      </c>
      <c r="L8" s="12">
        <f>IF($B8="","",INT($B8)-WEEKDAY($B8,3))</f>
        <v/>
      </c>
      <c r="M8" s="9">
        <f>IF($G8="","",IFERROR(INDEX(SLA!$B$6:$B$10,MATCH($G8,SLA!$A$6:$A$10,0)),""))</f>
        <v/>
      </c>
      <c r="N8" s="13">
        <f>IF(OR($E8="",$M8=""),"",IF($E8&lt;=$M8,"Met","Missed"))</f>
        <v/>
      </c>
      <c r="O8" s="9">
        <f>IF($G8="","",IFERROR(INDEX(SLA!$C$6:$C$10,MATCH($G8,SLA!$A$6:$A$10,0)),""))</f>
        <v/>
      </c>
      <c r="P8" s="13">
        <f>IF(OR($J8="",$O8=""),"",IF($J8&lt;=$O8,"Met","Missed"))</f>
        <v/>
      </c>
    </row>
    <row r="9">
      <c r="A9" s="7" t="inlineStr">
        <is>
          <t>T-4824</t>
        </is>
      </c>
      <c r="B9" s="8" t="n">
        <v>46205.69305555556</v>
      </c>
      <c r="C9" s="8" t="n">
        <v>46206.37638888889</v>
      </c>
      <c r="D9" s="8" t="n">
        <v>46208.42430555556</v>
      </c>
      <c r="E9" s="9">
        <f>IF(OR($A9="",$B9="",$C9=""),"",ROUND(($C9-$B9)*24,1))</f>
        <v/>
      </c>
      <c r="F9" s="10" t="n">
        <v>3</v>
      </c>
      <c r="G9" s="7" t="inlineStr">
        <is>
          <t>P2</t>
        </is>
      </c>
      <c r="H9" s="7" t="inlineStr">
        <is>
          <t>Technical</t>
        </is>
      </c>
      <c r="I9" s="7" t="inlineStr">
        <is>
          <t>L. Haddad</t>
        </is>
      </c>
      <c r="J9" s="9">
        <f>IF(OR($A9="",$B9="",$D9=""),"",ROUND(($D9-$B9)*24,1))</f>
        <v/>
      </c>
      <c r="K9" s="11">
        <f>IF(OR($A9="",$B9="",$C9=""),"",NETWORKDAYS($B9,$C9,SLA!$J$6:$J$25)-1)</f>
        <v/>
      </c>
      <c r="L9" s="12">
        <f>IF($B9="","",INT($B9)-WEEKDAY($B9,3))</f>
        <v/>
      </c>
      <c r="M9" s="9">
        <f>IF($G9="","",IFERROR(INDEX(SLA!$B$6:$B$10,MATCH($G9,SLA!$A$6:$A$10,0)),""))</f>
        <v/>
      </c>
      <c r="N9" s="13">
        <f>IF(OR($E9="",$M9=""),"",IF($E9&lt;=$M9,"Met","Missed"))</f>
        <v/>
      </c>
      <c r="O9" s="9">
        <f>IF($G9="","",IFERROR(INDEX(SLA!$C$6:$C$10,MATCH($G9,SLA!$A$6:$A$10,0)),""))</f>
        <v/>
      </c>
      <c r="P9" s="13">
        <f>IF(OR($J9="",$O9=""),"",IF($J9&lt;=$O9,"Met","Missed"))</f>
        <v/>
      </c>
    </row>
    <row r="10">
      <c r="A10" s="7" t="n"/>
      <c r="B10" s="8" t="n"/>
      <c r="C10" s="8" t="n"/>
      <c r="D10" s="8" t="n"/>
      <c r="E10" s="9">
        <f>IF(OR($A10="",$B10="",$C10=""),"",ROUND(($C10-$B10)*24,1))</f>
        <v/>
      </c>
      <c r="F10" s="10" t="n"/>
      <c r="G10" s="7" t="n"/>
      <c r="H10" s="7" t="n"/>
      <c r="I10" s="7" t="n"/>
      <c r="J10" s="9">
        <f>IF(OR($A10="",$B10="",$D10=""),"",ROUND(($D10-$B10)*24,1))</f>
        <v/>
      </c>
      <c r="K10" s="11">
        <f>IF(OR($A10="",$B10="",$C10=""),"",NETWORKDAYS($B10,$C10,SLA!$J$6:$J$25)-1)</f>
        <v/>
      </c>
      <c r="L10" s="12">
        <f>IF($B10="","",INT($B10)-WEEKDAY($B10,3))</f>
        <v/>
      </c>
      <c r="M10" s="9">
        <f>IF($G10="","",IFERROR(INDEX(SLA!$B$6:$B$10,MATCH($G10,SLA!$A$6:$A$10,0)),""))</f>
        <v/>
      </c>
      <c r="N10" s="13">
        <f>IF(OR($E10="",$M10=""),"",IF($E10&lt;=$M10,"Met","Missed"))</f>
        <v/>
      </c>
      <c r="O10" s="9">
        <f>IF($G10="","",IFERROR(INDEX(SLA!$C$6:$C$10,MATCH($G10,SLA!$A$6:$A$10,0)),""))</f>
        <v/>
      </c>
      <c r="P10" s="13">
        <f>IF(OR($J10="",$O10=""),"",IF($J10&lt;=$O10,"Met","Missed"))</f>
        <v/>
      </c>
    </row>
    <row r="11">
      <c r="A11" s="7" t="n"/>
      <c r="B11" s="8" t="n"/>
      <c r="C11" s="8" t="n"/>
      <c r="D11" s="8" t="n"/>
      <c r="E11" s="9">
        <f>IF(OR($A11="",$B11="",$C11=""),"",ROUND(($C11-$B11)*24,1))</f>
        <v/>
      </c>
      <c r="F11" s="10" t="n"/>
      <c r="G11" s="7" t="n"/>
      <c r="H11" s="7" t="n"/>
      <c r="I11" s="7" t="n"/>
      <c r="J11" s="9">
        <f>IF(OR($A11="",$B11="",$D11=""),"",ROUND(($D11-$B11)*24,1))</f>
        <v/>
      </c>
      <c r="K11" s="11">
        <f>IF(OR($A11="",$B11="",$C11=""),"",NETWORKDAYS($B11,$C11,SLA!$J$6:$J$25)-1)</f>
        <v/>
      </c>
      <c r="L11" s="12">
        <f>IF($B11="","",INT($B11)-WEEKDAY($B11,3))</f>
        <v/>
      </c>
      <c r="M11" s="9">
        <f>IF($G11="","",IFERROR(INDEX(SLA!$B$6:$B$10,MATCH($G11,SLA!$A$6:$A$10,0)),""))</f>
        <v/>
      </c>
      <c r="N11" s="13">
        <f>IF(OR($E11="",$M11=""),"",IF($E11&lt;=$M11,"Met","Missed"))</f>
        <v/>
      </c>
      <c r="O11" s="9">
        <f>IF($G11="","",IFERROR(INDEX(SLA!$C$6:$C$10,MATCH($G11,SLA!$A$6:$A$10,0)),""))</f>
        <v/>
      </c>
      <c r="P11" s="13">
        <f>IF(OR($J11="",$O11=""),"",IF($J11&lt;=$O11,"Met","Missed"))</f>
        <v/>
      </c>
    </row>
    <row r="12">
      <c r="A12" s="7" t="n"/>
      <c r="B12" s="8" t="n"/>
      <c r="C12" s="8" t="n"/>
      <c r="D12" s="8" t="n"/>
      <c r="E12" s="9">
        <f>IF(OR($A12="",$B12="",$C12=""),"",ROUND(($C12-$B12)*24,1))</f>
        <v/>
      </c>
      <c r="F12" s="10" t="n"/>
      <c r="G12" s="7" t="n"/>
      <c r="H12" s="7" t="n"/>
      <c r="I12" s="7" t="n"/>
      <c r="J12" s="9">
        <f>IF(OR($A12="",$B12="",$D12=""),"",ROUND(($D12-$B12)*24,1))</f>
        <v/>
      </c>
      <c r="K12" s="11">
        <f>IF(OR($A12="",$B12="",$C12=""),"",NETWORKDAYS($B12,$C12,SLA!$J$6:$J$25)-1)</f>
        <v/>
      </c>
      <c r="L12" s="12">
        <f>IF($B12="","",INT($B12)-WEEKDAY($B12,3))</f>
        <v/>
      </c>
      <c r="M12" s="9">
        <f>IF($G12="","",IFERROR(INDEX(SLA!$B$6:$B$10,MATCH($G12,SLA!$A$6:$A$10,0)),""))</f>
        <v/>
      </c>
      <c r="N12" s="13">
        <f>IF(OR($E12="",$M12=""),"",IF($E12&lt;=$M12,"Met","Missed"))</f>
        <v/>
      </c>
      <c r="O12" s="9">
        <f>IF($G12="","",IFERROR(INDEX(SLA!$C$6:$C$10,MATCH($G12,SLA!$A$6:$A$10,0)),""))</f>
        <v/>
      </c>
      <c r="P12" s="13">
        <f>IF(OR($J12="",$O12=""),"",IF($J12&lt;=$O12,"Met","Missed"))</f>
        <v/>
      </c>
    </row>
    <row r="13">
      <c r="A13" s="7" t="n"/>
      <c r="B13" s="8" t="n"/>
      <c r="C13" s="8" t="n"/>
      <c r="D13" s="8" t="n"/>
      <c r="E13" s="9">
        <f>IF(OR($A13="",$B13="",$C13=""),"",ROUND(($C13-$B13)*24,1))</f>
        <v/>
      </c>
      <c r="F13" s="10" t="n"/>
      <c r="G13" s="7" t="n"/>
      <c r="H13" s="7" t="n"/>
      <c r="I13" s="7" t="n"/>
      <c r="J13" s="9">
        <f>IF(OR($A13="",$B13="",$D13=""),"",ROUND(($D13-$B13)*24,1))</f>
        <v/>
      </c>
      <c r="K13" s="11">
        <f>IF(OR($A13="",$B13="",$C13=""),"",NETWORKDAYS($B13,$C13,SLA!$J$6:$J$25)-1)</f>
        <v/>
      </c>
      <c r="L13" s="12">
        <f>IF($B13="","",INT($B13)-WEEKDAY($B13,3))</f>
        <v/>
      </c>
      <c r="M13" s="9">
        <f>IF($G13="","",IFERROR(INDEX(SLA!$B$6:$B$10,MATCH($G13,SLA!$A$6:$A$10,0)),""))</f>
        <v/>
      </c>
      <c r="N13" s="13">
        <f>IF(OR($E13="",$M13=""),"",IF($E13&lt;=$M13,"Met","Missed"))</f>
        <v/>
      </c>
      <c r="O13" s="9">
        <f>IF($G13="","",IFERROR(INDEX(SLA!$C$6:$C$10,MATCH($G13,SLA!$A$6:$A$10,0)),""))</f>
        <v/>
      </c>
      <c r="P13" s="13">
        <f>IF(OR($J13="",$O13=""),"",IF($J13&lt;=$O13,"Met","Missed"))</f>
        <v/>
      </c>
    </row>
    <row r="14">
      <c r="A14" s="7" t="n"/>
      <c r="B14" s="8" t="n"/>
      <c r="C14" s="8" t="n"/>
      <c r="D14" s="8" t="n"/>
      <c r="E14" s="9">
        <f>IF(OR($A14="",$B14="",$C14=""),"",ROUND(($C14-$B14)*24,1))</f>
        <v/>
      </c>
      <c r="F14" s="10" t="n"/>
      <c r="G14" s="7" t="n"/>
      <c r="H14" s="7" t="n"/>
      <c r="I14" s="7" t="n"/>
      <c r="J14" s="9">
        <f>IF(OR($A14="",$B14="",$D14=""),"",ROUND(($D14-$B14)*24,1))</f>
        <v/>
      </c>
      <c r="K14" s="11">
        <f>IF(OR($A14="",$B14="",$C14=""),"",NETWORKDAYS($B14,$C14,SLA!$J$6:$J$25)-1)</f>
        <v/>
      </c>
      <c r="L14" s="12">
        <f>IF($B14="","",INT($B14)-WEEKDAY($B14,3))</f>
        <v/>
      </c>
      <c r="M14" s="9">
        <f>IF($G14="","",IFERROR(INDEX(SLA!$B$6:$B$10,MATCH($G14,SLA!$A$6:$A$10,0)),""))</f>
        <v/>
      </c>
      <c r="N14" s="13">
        <f>IF(OR($E14="",$M14=""),"",IF($E14&lt;=$M14,"Met","Missed"))</f>
        <v/>
      </c>
      <c r="O14" s="9">
        <f>IF($G14="","",IFERROR(INDEX(SLA!$C$6:$C$10,MATCH($G14,SLA!$A$6:$A$10,0)),""))</f>
        <v/>
      </c>
      <c r="P14" s="13">
        <f>IF(OR($J14="",$O14=""),"",IF($J14&lt;=$O14,"Met","Missed"))</f>
        <v/>
      </c>
    </row>
    <row r="15">
      <c r="A15" s="7" t="n"/>
      <c r="B15" s="8" t="n"/>
      <c r="C15" s="8" t="n"/>
      <c r="D15" s="8" t="n"/>
      <c r="E15" s="9">
        <f>IF(OR($A15="",$B15="",$C15=""),"",ROUND(($C15-$B15)*24,1))</f>
        <v/>
      </c>
      <c r="F15" s="10" t="n"/>
      <c r="G15" s="7" t="n"/>
      <c r="H15" s="7" t="n"/>
      <c r="I15" s="7" t="n"/>
      <c r="J15" s="9">
        <f>IF(OR($A15="",$B15="",$D15=""),"",ROUND(($D15-$B15)*24,1))</f>
        <v/>
      </c>
      <c r="K15" s="11">
        <f>IF(OR($A15="",$B15="",$C15=""),"",NETWORKDAYS($B15,$C15,SLA!$J$6:$J$25)-1)</f>
        <v/>
      </c>
      <c r="L15" s="12">
        <f>IF($B15="","",INT($B15)-WEEKDAY($B15,3))</f>
        <v/>
      </c>
      <c r="M15" s="9">
        <f>IF($G15="","",IFERROR(INDEX(SLA!$B$6:$B$10,MATCH($G15,SLA!$A$6:$A$10,0)),""))</f>
        <v/>
      </c>
      <c r="N15" s="13">
        <f>IF(OR($E15="",$M15=""),"",IF($E15&lt;=$M15,"Met","Missed"))</f>
        <v/>
      </c>
      <c r="O15" s="9">
        <f>IF($G15="","",IFERROR(INDEX(SLA!$C$6:$C$10,MATCH($G15,SLA!$A$6:$A$10,0)),""))</f>
        <v/>
      </c>
      <c r="P15" s="13">
        <f>IF(OR($J15="",$O15=""),"",IF($J15&lt;=$O15,"Met","Missed"))</f>
        <v/>
      </c>
    </row>
    <row r="16">
      <c r="A16" s="7" t="n"/>
      <c r="B16" s="8" t="n"/>
      <c r="C16" s="8" t="n"/>
      <c r="D16" s="8" t="n"/>
      <c r="E16" s="9">
        <f>IF(OR($A16="",$B16="",$C16=""),"",ROUND(($C16-$B16)*24,1))</f>
        <v/>
      </c>
      <c r="F16" s="10" t="n"/>
      <c r="G16" s="7" t="n"/>
      <c r="H16" s="7" t="n"/>
      <c r="I16" s="7" t="n"/>
      <c r="J16" s="9">
        <f>IF(OR($A16="",$B16="",$D16=""),"",ROUND(($D16-$B16)*24,1))</f>
        <v/>
      </c>
      <c r="K16" s="11">
        <f>IF(OR($A16="",$B16="",$C16=""),"",NETWORKDAYS($B16,$C16,SLA!$J$6:$J$25)-1)</f>
        <v/>
      </c>
      <c r="L16" s="12">
        <f>IF($B16="","",INT($B16)-WEEKDAY($B16,3))</f>
        <v/>
      </c>
      <c r="M16" s="9">
        <f>IF($G16="","",IFERROR(INDEX(SLA!$B$6:$B$10,MATCH($G16,SLA!$A$6:$A$10,0)),""))</f>
        <v/>
      </c>
      <c r="N16" s="13">
        <f>IF(OR($E16="",$M16=""),"",IF($E16&lt;=$M16,"Met","Missed"))</f>
        <v/>
      </c>
      <c r="O16" s="9">
        <f>IF($G16="","",IFERROR(INDEX(SLA!$C$6:$C$10,MATCH($G16,SLA!$A$6:$A$10,0)),""))</f>
        <v/>
      </c>
      <c r="P16" s="13">
        <f>IF(OR($J16="",$O16=""),"",IF($J16&lt;=$O16,"Met","Missed"))</f>
        <v/>
      </c>
    </row>
    <row r="17">
      <c r="A17" s="7" t="n"/>
      <c r="B17" s="8" t="n"/>
      <c r="C17" s="8" t="n"/>
      <c r="D17" s="8" t="n"/>
      <c r="E17" s="9">
        <f>IF(OR($A17="",$B17="",$C17=""),"",ROUND(($C17-$B17)*24,1))</f>
        <v/>
      </c>
      <c r="F17" s="10" t="n"/>
      <c r="G17" s="7" t="n"/>
      <c r="H17" s="7" t="n"/>
      <c r="I17" s="7" t="n"/>
      <c r="J17" s="9">
        <f>IF(OR($A17="",$B17="",$D17=""),"",ROUND(($D17-$B17)*24,1))</f>
        <v/>
      </c>
      <c r="K17" s="11">
        <f>IF(OR($A17="",$B17="",$C17=""),"",NETWORKDAYS($B17,$C17,SLA!$J$6:$J$25)-1)</f>
        <v/>
      </c>
      <c r="L17" s="12">
        <f>IF($B17="","",INT($B17)-WEEKDAY($B17,3))</f>
        <v/>
      </c>
      <c r="M17" s="9">
        <f>IF($G17="","",IFERROR(INDEX(SLA!$B$6:$B$10,MATCH($G17,SLA!$A$6:$A$10,0)),""))</f>
        <v/>
      </c>
      <c r="N17" s="13">
        <f>IF(OR($E17="",$M17=""),"",IF($E17&lt;=$M17,"Met","Missed"))</f>
        <v/>
      </c>
      <c r="O17" s="9">
        <f>IF($G17="","",IFERROR(INDEX(SLA!$C$6:$C$10,MATCH($G17,SLA!$A$6:$A$10,0)),""))</f>
        <v/>
      </c>
      <c r="P17" s="13">
        <f>IF(OR($J17="",$O17=""),"",IF($J17&lt;=$O17,"Met","Missed"))</f>
        <v/>
      </c>
    </row>
    <row r="18">
      <c r="A18" s="7" t="n"/>
      <c r="B18" s="8" t="n"/>
      <c r="C18" s="8" t="n"/>
      <c r="D18" s="8" t="n"/>
      <c r="E18" s="9">
        <f>IF(OR($A18="",$B18="",$C18=""),"",ROUND(($C18-$B18)*24,1))</f>
        <v/>
      </c>
      <c r="F18" s="10" t="n"/>
      <c r="G18" s="7" t="n"/>
      <c r="H18" s="7" t="n"/>
      <c r="I18" s="7" t="n"/>
      <c r="J18" s="9">
        <f>IF(OR($A18="",$B18="",$D18=""),"",ROUND(($D18-$B18)*24,1))</f>
        <v/>
      </c>
      <c r="K18" s="11">
        <f>IF(OR($A18="",$B18="",$C18=""),"",NETWORKDAYS($B18,$C18,SLA!$J$6:$J$25)-1)</f>
        <v/>
      </c>
      <c r="L18" s="12">
        <f>IF($B18="","",INT($B18)-WEEKDAY($B18,3))</f>
        <v/>
      </c>
      <c r="M18" s="9">
        <f>IF($G18="","",IFERROR(INDEX(SLA!$B$6:$B$10,MATCH($G18,SLA!$A$6:$A$10,0)),""))</f>
        <v/>
      </c>
      <c r="N18" s="13">
        <f>IF(OR($E18="",$M18=""),"",IF($E18&lt;=$M18,"Met","Missed"))</f>
        <v/>
      </c>
      <c r="O18" s="9">
        <f>IF($G18="","",IFERROR(INDEX(SLA!$C$6:$C$10,MATCH($G18,SLA!$A$6:$A$10,0)),""))</f>
        <v/>
      </c>
      <c r="P18" s="13">
        <f>IF(OR($J18="",$O18=""),"",IF($J18&lt;=$O18,"Met","Missed"))</f>
        <v/>
      </c>
    </row>
    <row r="19">
      <c r="A19" s="7" t="n"/>
      <c r="B19" s="8" t="n"/>
      <c r="C19" s="8" t="n"/>
      <c r="D19" s="8" t="n"/>
      <c r="E19" s="9">
        <f>IF(OR($A19="",$B19="",$C19=""),"",ROUND(($C19-$B19)*24,1))</f>
        <v/>
      </c>
      <c r="F19" s="10" t="n"/>
      <c r="G19" s="7" t="n"/>
      <c r="H19" s="7" t="n"/>
      <c r="I19" s="7" t="n"/>
      <c r="J19" s="9">
        <f>IF(OR($A19="",$B19="",$D19=""),"",ROUND(($D19-$B19)*24,1))</f>
        <v/>
      </c>
      <c r="K19" s="11">
        <f>IF(OR($A19="",$B19="",$C19=""),"",NETWORKDAYS($B19,$C19,SLA!$J$6:$J$25)-1)</f>
        <v/>
      </c>
      <c r="L19" s="12">
        <f>IF($B19="","",INT($B19)-WEEKDAY($B19,3))</f>
        <v/>
      </c>
      <c r="M19" s="9">
        <f>IF($G19="","",IFERROR(INDEX(SLA!$B$6:$B$10,MATCH($G19,SLA!$A$6:$A$10,0)),""))</f>
        <v/>
      </c>
      <c r="N19" s="13">
        <f>IF(OR($E19="",$M19=""),"",IF($E19&lt;=$M19,"Met","Missed"))</f>
        <v/>
      </c>
      <c r="O19" s="9">
        <f>IF($G19="","",IFERROR(INDEX(SLA!$C$6:$C$10,MATCH($G19,SLA!$A$6:$A$10,0)),""))</f>
        <v/>
      </c>
      <c r="P19" s="13">
        <f>IF(OR($J19="",$O19=""),"",IF($J19&lt;=$O19,"Met","Missed"))</f>
        <v/>
      </c>
    </row>
    <row r="20">
      <c r="A20" s="7" t="n"/>
      <c r="B20" s="8" t="n"/>
      <c r="C20" s="8" t="n"/>
      <c r="D20" s="8" t="n"/>
      <c r="E20" s="9">
        <f>IF(OR($A20="",$B20="",$C20=""),"",ROUND(($C20-$B20)*24,1))</f>
        <v/>
      </c>
      <c r="F20" s="10" t="n"/>
      <c r="G20" s="7" t="n"/>
      <c r="H20" s="7" t="n"/>
      <c r="I20" s="7" t="n"/>
      <c r="J20" s="9">
        <f>IF(OR($A20="",$B20="",$D20=""),"",ROUND(($D20-$B20)*24,1))</f>
        <v/>
      </c>
      <c r="K20" s="11">
        <f>IF(OR($A20="",$B20="",$C20=""),"",NETWORKDAYS($B20,$C20,SLA!$J$6:$J$25)-1)</f>
        <v/>
      </c>
      <c r="L20" s="12">
        <f>IF($B20="","",INT($B20)-WEEKDAY($B20,3))</f>
        <v/>
      </c>
      <c r="M20" s="9">
        <f>IF($G20="","",IFERROR(INDEX(SLA!$B$6:$B$10,MATCH($G20,SLA!$A$6:$A$10,0)),""))</f>
        <v/>
      </c>
      <c r="N20" s="13">
        <f>IF(OR($E20="",$M20=""),"",IF($E20&lt;=$M20,"Met","Missed"))</f>
        <v/>
      </c>
      <c r="O20" s="9">
        <f>IF($G20="","",IFERROR(INDEX(SLA!$C$6:$C$10,MATCH($G20,SLA!$A$6:$A$10,0)),""))</f>
        <v/>
      </c>
      <c r="P20" s="13">
        <f>IF(OR($J20="",$O20=""),"",IF($J20&lt;=$O20,"Met","Missed"))</f>
        <v/>
      </c>
    </row>
    <row r="21">
      <c r="A21" s="7" t="n"/>
      <c r="B21" s="8" t="n"/>
      <c r="C21" s="8" t="n"/>
      <c r="D21" s="8" t="n"/>
      <c r="E21" s="9">
        <f>IF(OR($A21="",$B21="",$C21=""),"",ROUND(($C21-$B21)*24,1))</f>
        <v/>
      </c>
      <c r="F21" s="10" t="n"/>
      <c r="G21" s="7" t="n"/>
      <c r="H21" s="7" t="n"/>
      <c r="I21" s="7" t="n"/>
      <c r="J21" s="9">
        <f>IF(OR($A21="",$B21="",$D21=""),"",ROUND(($D21-$B21)*24,1))</f>
        <v/>
      </c>
      <c r="K21" s="11">
        <f>IF(OR($A21="",$B21="",$C21=""),"",NETWORKDAYS($B21,$C21,SLA!$J$6:$J$25)-1)</f>
        <v/>
      </c>
      <c r="L21" s="12">
        <f>IF($B21="","",INT($B21)-WEEKDAY($B21,3))</f>
        <v/>
      </c>
      <c r="M21" s="9">
        <f>IF($G21="","",IFERROR(INDEX(SLA!$B$6:$B$10,MATCH($G21,SLA!$A$6:$A$10,0)),""))</f>
        <v/>
      </c>
      <c r="N21" s="13">
        <f>IF(OR($E21="",$M21=""),"",IF($E21&lt;=$M21,"Met","Missed"))</f>
        <v/>
      </c>
      <c r="O21" s="9">
        <f>IF($G21="","",IFERROR(INDEX(SLA!$C$6:$C$10,MATCH($G21,SLA!$A$6:$A$10,0)),""))</f>
        <v/>
      </c>
      <c r="P21" s="13">
        <f>IF(OR($J21="",$O21=""),"",IF($J21&lt;=$O21,"Met","Missed"))</f>
        <v/>
      </c>
    </row>
    <row r="22">
      <c r="A22" s="7" t="n"/>
      <c r="B22" s="8" t="n"/>
      <c r="C22" s="8" t="n"/>
      <c r="D22" s="8" t="n"/>
      <c r="E22" s="9">
        <f>IF(OR($A22="",$B22="",$C22=""),"",ROUND(($C22-$B22)*24,1))</f>
        <v/>
      </c>
      <c r="F22" s="10" t="n"/>
      <c r="G22" s="7" t="n"/>
      <c r="H22" s="7" t="n"/>
      <c r="I22" s="7" t="n"/>
      <c r="J22" s="9">
        <f>IF(OR($A22="",$B22="",$D22=""),"",ROUND(($D22-$B22)*24,1))</f>
        <v/>
      </c>
      <c r="K22" s="11">
        <f>IF(OR($A22="",$B22="",$C22=""),"",NETWORKDAYS($B22,$C22,SLA!$J$6:$J$25)-1)</f>
        <v/>
      </c>
      <c r="L22" s="12">
        <f>IF($B22="","",INT($B22)-WEEKDAY($B22,3))</f>
        <v/>
      </c>
      <c r="M22" s="9">
        <f>IF($G22="","",IFERROR(INDEX(SLA!$B$6:$B$10,MATCH($G22,SLA!$A$6:$A$10,0)),""))</f>
        <v/>
      </c>
      <c r="N22" s="13">
        <f>IF(OR($E22="",$M22=""),"",IF($E22&lt;=$M22,"Met","Missed"))</f>
        <v/>
      </c>
      <c r="O22" s="9">
        <f>IF($G22="","",IFERROR(INDEX(SLA!$C$6:$C$10,MATCH($G22,SLA!$A$6:$A$10,0)),""))</f>
        <v/>
      </c>
      <c r="P22" s="13">
        <f>IF(OR($J22="",$O22=""),"",IF($J22&lt;=$O22,"Met","Missed"))</f>
        <v/>
      </c>
    </row>
    <row r="23">
      <c r="A23" s="7" t="n"/>
      <c r="B23" s="8" t="n"/>
      <c r="C23" s="8" t="n"/>
      <c r="D23" s="8" t="n"/>
      <c r="E23" s="9">
        <f>IF(OR($A23="",$B23="",$C23=""),"",ROUND(($C23-$B23)*24,1))</f>
        <v/>
      </c>
      <c r="F23" s="10" t="n"/>
      <c r="G23" s="7" t="n"/>
      <c r="H23" s="7" t="n"/>
      <c r="I23" s="7" t="n"/>
      <c r="J23" s="9">
        <f>IF(OR($A23="",$B23="",$D23=""),"",ROUND(($D23-$B23)*24,1))</f>
        <v/>
      </c>
      <c r="K23" s="11">
        <f>IF(OR($A23="",$B23="",$C23=""),"",NETWORKDAYS($B23,$C23,SLA!$J$6:$J$25)-1)</f>
        <v/>
      </c>
      <c r="L23" s="12">
        <f>IF($B23="","",INT($B23)-WEEKDAY($B23,3))</f>
        <v/>
      </c>
      <c r="M23" s="9">
        <f>IF($G23="","",IFERROR(INDEX(SLA!$B$6:$B$10,MATCH($G23,SLA!$A$6:$A$10,0)),""))</f>
        <v/>
      </c>
      <c r="N23" s="13">
        <f>IF(OR($E23="",$M23=""),"",IF($E23&lt;=$M23,"Met","Missed"))</f>
        <v/>
      </c>
      <c r="O23" s="9">
        <f>IF($G23="","",IFERROR(INDEX(SLA!$C$6:$C$10,MATCH($G23,SLA!$A$6:$A$10,0)),""))</f>
        <v/>
      </c>
      <c r="P23" s="13">
        <f>IF(OR($J23="",$O23=""),"",IF($J23&lt;=$O23,"Met","Missed"))</f>
        <v/>
      </c>
    </row>
    <row r="24">
      <c r="A24" s="7" t="n"/>
      <c r="B24" s="8" t="n"/>
      <c r="C24" s="8" t="n"/>
      <c r="D24" s="8" t="n"/>
      <c r="E24" s="9">
        <f>IF(OR($A24="",$B24="",$C24=""),"",ROUND(($C24-$B24)*24,1))</f>
        <v/>
      </c>
      <c r="F24" s="10" t="n"/>
      <c r="G24" s="7" t="n"/>
      <c r="H24" s="7" t="n"/>
      <c r="I24" s="7" t="n"/>
      <c r="J24" s="9">
        <f>IF(OR($A24="",$B24="",$D24=""),"",ROUND(($D24-$B24)*24,1))</f>
        <v/>
      </c>
      <c r="K24" s="11">
        <f>IF(OR($A24="",$B24="",$C24=""),"",NETWORKDAYS($B24,$C24,SLA!$J$6:$J$25)-1)</f>
        <v/>
      </c>
      <c r="L24" s="12">
        <f>IF($B24="","",INT($B24)-WEEKDAY($B24,3))</f>
        <v/>
      </c>
      <c r="M24" s="9">
        <f>IF($G24="","",IFERROR(INDEX(SLA!$B$6:$B$10,MATCH($G24,SLA!$A$6:$A$10,0)),""))</f>
        <v/>
      </c>
      <c r="N24" s="13">
        <f>IF(OR($E24="",$M24=""),"",IF($E24&lt;=$M24,"Met","Missed"))</f>
        <v/>
      </c>
      <c r="O24" s="9">
        <f>IF($G24="","",IFERROR(INDEX(SLA!$C$6:$C$10,MATCH($G24,SLA!$A$6:$A$10,0)),""))</f>
        <v/>
      </c>
      <c r="P24" s="13">
        <f>IF(OR($J24="",$O24=""),"",IF($J24&lt;=$O24,"Met","Missed"))</f>
        <v/>
      </c>
    </row>
    <row r="25">
      <c r="A25" s="7" t="n"/>
      <c r="B25" s="8" t="n"/>
      <c r="C25" s="8" t="n"/>
      <c r="D25" s="8" t="n"/>
      <c r="E25" s="9">
        <f>IF(OR($A25="",$B25="",$C25=""),"",ROUND(($C25-$B25)*24,1))</f>
        <v/>
      </c>
      <c r="F25" s="10" t="n"/>
      <c r="G25" s="7" t="n"/>
      <c r="H25" s="7" t="n"/>
      <c r="I25" s="7" t="n"/>
      <c r="J25" s="9">
        <f>IF(OR($A25="",$B25="",$D25=""),"",ROUND(($D25-$B25)*24,1))</f>
        <v/>
      </c>
      <c r="K25" s="11">
        <f>IF(OR($A25="",$B25="",$C25=""),"",NETWORKDAYS($B25,$C25,SLA!$J$6:$J$25)-1)</f>
        <v/>
      </c>
      <c r="L25" s="12">
        <f>IF($B25="","",INT($B25)-WEEKDAY($B25,3))</f>
        <v/>
      </c>
      <c r="M25" s="9">
        <f>IF($G25="","",IFERROR(INDEX(SLA!$B$6:$B$10,MATCH($G25,SLA!$A$6:$A$10,0)),""))</f>
        <v/>
      </c>
      <c r="N25" s="13">
        <f>IF(OR($E25="",$M25=""),"",IF($E25&lt;=$M25,"Met","Missed"))</f>
        <v/>
      </c>
      <c r="O25" s="9">
        <f>IF($G25="","",IFERROR(INDEX(SLA!$C$6:$C$10,MATCH($G25,SLA!$A$6:$A$10,0)),""))</f>
        <v/>
      </c>
      <c r="P25" s="13">
        <f>IF(OR($J25="",$O25=""),"",IF($J25&lt;=$O25,"Met","Missed"))</f>
        <v/>
      </c>
    </row>
    <row r="26">
      <c r="A26" s="7" t="n"/>
      <c r="B26" s="8" t="n"/>
      <c r="C26" s="8" t="n"/>
      <c r="D26" s="8" t="n"/>
      <c r="E26" s="9">
        <f>IF(OR($A26="",$B26="",$C26=""),"",ROUND(($C26-$B26)*24,1))</f>
        <v/>
      </c>
      <c r="F26" s="10" t="n"/>
      <c r="G26" s="7" t="n"/>
      <c r="H26" s="7" t="n"/>
      <c r="I26" s="7" t="n"/>
      <c r="J26" s="9">
        <f>IF(OR($A26="",$B26="",$D26=""),"",ROUND(($D26-$B26)*24,1))</f>
        <v/>
      </c>
      <c r="K26" s="11">
        <f>IF(OR($A26="",$B26="",$C26=""),"",NETWORKDAYS($B26,$C26,SLA!$J$6:$J$25)-1)</f>
        <v/>
      </c>
      <c r="L26" s="12">
        <f>IF($B26="","",INT($B26)-WEEKDAY($B26,3))</f>
        <v/>
      </c>
      <c r="M26" s="9">
        <f>IF($G26="","",IFERROR(INDEX(SLA!$B$6:$B$10,MATCH($G26,SLA!$A$6:$A$10,0)),""))</f>
        <v/>
      </c>
      <c r="N26" s="13">
        <f>IF(OR($E26="",$M26=""),"",IF($E26&lt;=$M26,"Met","Missed"))</f>
        <v/>
      </c>
      <c r="O26" s="9">
        <f>IF($G26="","",IFERROR(INDEX(SLA!$C$6:$C$10,MATCH($G26,SLA!$A$6:$A$10,0)),""))</f>
        <v/>
      </c>
      <c r="P26" s="13">
        <f>IF(OR($J26="",$O26=""),"",IF($J26&lt;=$O26,"Met","Missed"))</f>
        <v/>
      </c>
    </row>
    <row r="27">
      <c r="A27" s="7" t="n"/>
      <c r="B27" s="8" t="n"/>
      <c r="C27" s="8" t="n"/>
      <c r="D27" s="8" t="n"/>
      <c r="E27" s="9">
        <f>IF(OR($A27="",$B27="",$C27=""),"",ROUND(($C27-$B27)*24,1))</f>
        <v/>
      </c>
      <c r="F27" s="10" t="n"/>
      <c r="G27" s="7" t="n"/>
      <c r="H27" s="7" t="n"/>
      <c r="I27" s="7" t="n"/>
      <c r="J27" s="9">
        <f>IF(OR($A27="",$B27="",$D27=""),"",ROUND(($D27-$B27)*24,1))</f>
        <v/>
      </c>
      <c r="K27" s="11">
        <f>IF(OR($A27="",$B27="",$C27=""),"",NETWORKDAYS($B27,$C27,SLA!$J$6:$J$25)-1)</f>
        <v/>
      </c>
      <c r="L27" s="12">
        <f>IF($B27="","",INT($B27)-WEEKDAY($B27,3))</f>
        <v/>
      </c>
      <c r="M27" s="9">
        <f>IF($G27="","",IFERROR(INDEX(SLA!$B$6:$B$10,MATCH($G27,SLA!$A$6:$A$10,0)),""))</f>
        <v/>
      </c>
      <c r="N27" s="13">
        <f>IF(OR($E27="",$M27=""),"",IF($E27&lt;=$M27,"Met","Missed"))</f>
        <v/>
      </c>
      <c r="O27" s="9">
        <f>IF($G27="","",IFERROR(INDEX(SLA!$C$6:$C$10,MATCH($G27,SLA!$A$6:$A$10,0)),""))</f>
        <v/>
      </c>
      <c r="P27" s="13">
        <f>IF(OR($J27="",$O27=""),"",IF($J27&lt;=$O27,"Met","Missed"))</f>
        <v/>
      </c>
    </row>
    <row r="28">
      <c r="A28" s="7" t="n"/>
      <c r="B28" s="8" t="n"/>
      <c r="C28" s="8" t="n"/>
      <c r="D28" s="8" t="n"/>
      <c r="E28" s="9">
        <f>IF(OR($A28="",$B28="",$C28=""),"",ROUND(($C28-$B28)*24,1))</f>
        <v/>
      </c>
      <c r="F28" s="10" t="n"/>
      <c r="G28" s="7" t="n"/>
      <c r="H28" s="7" t="n"/>
      <c r="I28" s="7" t="n"/>
      <c r="J28" s="9">
        <f>IF(OR($A28="",$B28="",$D28=""),"",ROUND(($D28-$B28)*24,1))</f>
        <v/>
      </c>
      <c r="K28" s="11">
        <f>IF(OR($A28="",$B28="",$C28=""),"",NETWORKDAYS($B28,$C28,SLA!$J$6:$J$25)-1)</f>
        <v/>
      </c>
      <c r="L28" s="12">
        <f>IF($B28="","",INT($B28)-WEEKDAY($B28,3))</f>
        <v/>
      </c>
      <c r="M28" s="9">
        <f>IF($G28="","",IFERROR(INDEX(SLA!$B$6:$B$10,MATCH($G28,SLA!$A$6:$A$10,0)),""))</f>
        <v/>
      </c>
      <c r="N28" s="13">
        <f>IF(OR($E28="",$M28=""),"",IF($E28&lt;=$M28,"Met","Missed"))</f>
        <v/>
      </c>
      <c r="O28" s="9">
        <f>IF($G28="","",IFERROR(INDEX(SLA!$C$6:$C$10,MATCH($G28,SLA!$A$6:$A$10,0)),""))</f>
        <v/>
      </c>
      <c r="P28" s="13">
        <f>IF(OR($J28="",$O28=""),"",IF($J28&lt;=$O28,"Met","Missed"))</f>
        <v/>
      </c>
    </row>
    <row r="29">
      <c r="A29" s="7" t="n"/>
      <c r="B29" s="8" t="n"/>
      <c r="C29" s="8" t="n"/>
      <c r="D29" s="8" t="n"/>
      <c r="E29" s="9">
        <f>IF(OR($A29="",$B29="",$C29=""),"",ROUND(($C29-$B29)*24,1))</f>
        <v/>
      </c>
      <c r="F29" s="10" t="n"/>
      <c r="G29" s="7" t="n"/>
      <c r="H29" s="7" t="n"/>
      <c r="I29" s="7" t="n"/>
      <c r="J29" s="9">
        <f>IF(OR($A29="",$B29="",$D29=""),"",ROUND(($D29-$B29)*24,1))</f>
        <v/>
      </c>
      <c r="K29" s="11">
        <f>IF(OR($A29="",$B29="",$C29=""),"",NETWORKDAYS($B29,$C29,SLA!$J$6:$J$25)-1)</f>
        <v/>
      </c>
      <c r="L29" s="12">
        <f>IF($B29="","",INT($B29)-WEEKDAY($B29,3))</f>
        <v/>
      </c>
      <c r="M29" s="9">
        <f>IF($G29="","",IFERROR(INDEX(SLA!$B$6:$B$10,MATCH($G29,SLA!$A$6:$A$10,0)),""))</f>
        <v/>
      </c>
      <c r="N29" s="13">
        <f>IF(OR($E29="",$M29=""),"",IF($E29&lt;=$M29,"Met","Missed"))</f>
        <v/>
      </c>
      <c r="O29" s="9">
        <f>IF($G29="","",IFERROR(INDEX(SLA!$C$6:$C$10,MATCH($G29,SLA!$A$6:$A$10,0)),""))</f>
        <v/>
      </c>
      <c r="P29" s="13">
        <f>IF(OR($J29="",$O29=""),"",IF($J29&lt;=$O29,"Met","Missed"))</f>
        <v/>
      </c>
    </row>
    <row r="30">
      <c r="A30" s="7" t="n"/>
      <c r="B30" s="8" t="n"/>
      <c r="C30" s="8" t="n"/>
      <c r="D30" s="8" t="n"/>
      <c r="E30" s="9">
        <f>IF(OR($A30="",$B30="",$C30=""),"",ROUND(($C30-$B30)*24,1))</f>
        <v/>
      </c>
      <c r="F30" s="10" t="n"/>
      <c r="G30" s="7" t="n"/>
      <c r="H30" s="7" t="n"/>
      <c r="I30" s="7" t="n"/>
      <c r="J30" s="9">
        <f>IF(OR($A30="",$B30="",$D30=""),"",ROUND(($D30-$B30)*24,1))</f>
        <v/>
      </c>
      <c r="K30" s="11">
        <f>IF(OR($A30="",$B30="",$C30=""),"",NETWORKDAYS($B30,$C30,SLA!$J$6:$J$25)-1)</f>
        <v/>
      </c>
      <c r="L30" s="12">
        <f>IF($B30="","",INT($B30)-WEEKDAY($B30,3))</f>
        <v/>
      </c>
      <c r="M30" s="9">
        <f>IF($G30="","",IFERROR(INDEX(SLA!$B$6:$B$10,MATCH($G30,SLA!$A$6:$A$10,0)),""))</f>
        <v/>
      </c>
      <c r="N30" s="13">
        <f>IF(OR($E30="",$M30=""),"",IF($E30&lt;=$M30,"Met","Missed"))</f>
        <v/>
      </c>
      <c r="O30" s="9">
        <f>IF($G30="","",IFERROR(INDEX(SLA!$C$6:$C$10,MATCH($G30,SLA!$A$6:$A$10,0)),""))</f>
        <v/>
      </c>
      <c r="P30" s="13">
        <f>IF(OR($J30="",$O30=""),"",IF($J30&lt;=$O30,"Met","Missed"))</f>
        <v/>
      </c>
    </row>
    <row r="31">
      <c r="A31" s="7" t="n"/>
      <c r="B31" s="8" t="n"/>
      <c r="C31" s="8" t="n"/>
      <c r="D31" s="8" t="n"/>
      <c r="E31" s="9">
        <f>IF(OR($A31="",$B31="",$C31=""),"",ROUND(($C31-$B31)*24,1))</f>
        <v/>
      </c>
      <c r="F31" s="10" t="n"/>
      <c r="G31" s="7" t="n"/>
      <c r="H31" s="7" t="n"/>
      <c r="I31" s="7" t="n"/>
      <c r="J31" s="9">
        <f>IF(OR($A31="",$B31="",$D31=""),"",ROUND(($D31-$B31)*24,1))</f>
        <v/>
      </c>
      <c r="K31" s="11">
        <f>IF(OR($A31="",$B31="",$C31=""),"",NETWORKDAYS($B31,$C31,SLA!$J$6:$J$25)-1)</f>
        <v/>
      </c>
      <c r="L31" s="12">
        <f>IF($B31="","",INT($B31)-WEEKDAY($B31,3))</f>
        <v/>
      </c>
      <c r="M31" s="9">
        <f>IF($G31="","",IFERROR(INDEX(SLA!$B$6:$B$10,MATCH($G31,SLA!$A$6:$A$10,0)),""))</f>
        <v/>
      </c>
      <c r="N31" s="13">
        <f>IF(OR($E31="",$M31=""),"",IF($E31&lt;=$M31,"Met","Missed"))</f>
        <v/>
      </c>
      <c r="O31" s="9">
        <f>IF($G31="","",IFERROR(INDEX(SLA!$C$6:$C$10,MATCH($G31,SLA!$A$6:$A$10,0)),""))</f>
        <v/>
      </c>
      <c r="P31" s="13">
        <f>IF(OR($J31="",$O31=""),"",IF($J31&lt;=$O31,"Met","Missed"))</f>
        <v/>
      </c>
    </row>
    <row r="32">
      <c r="A32" s="7" t="n"/>
      <c r="B32" s="8" t="n"/>
      <c r="C32" s="8" t="n"/>
      <c r="D32" s="8" t="n"/>
      <c r="E32" s="9">
        <f>IF(OR($A32="",$B32="",$C32=""),"",ROUND(($C32-$B32)*24,1))</f>
        <v/>
      </c>
      <c r="F32" s="10" t="n"/>
      <c r="G32" s="7" t="n"/>
      <c r="H32" s="7" t="n"/>
      <c r="I32" s="7" t="n"/>
      <c r="J32" s="9">
        <f>IF(OR($A32="",$B32="",$D32=""),"",ROUND(($D32-$B32)*24,1))</f>
        <v/>
      </c>
      <c r="K32" s="11">
        <f>IF(OR($A32="",$B32="",$C32=""),"",NETWORKDAYS($B32,$C32,SLA!$J$6:$J$25)-1)</f>
        <v/>
      </c>
      <c r="L32" s="12">
        <f>IF($B32="","",INT($B32)-WEEKDAY($B32,3))</f>
        <v/>
      </c>
      <c r="M32" s="9">
        <f>IF($G32="","",IFERROR(INDEX(SLA!$B$6:$B$10,MATCH($G32,SLA!$A$6:$A$10,0)),""))</f>
        <v/>
      </c>
      <c r="N32" s="13">
        <f>IF(OR($E32="",$M32=""),"",IF($E32&lt;=$M32,"Met","Missed"))</f>
        <v/>
      </c>
      <c r="O32" s="9">
        <f>IF($G32="","",IFERROR(INDEX(SLA!$C$6:$C$10,MATCH($G32,SLA!$A$6:$A$10,0)),""))</f>
        <v/>
      </c>
      <c r="P32" s="13">
        <f>IF(OR($J32="",$O32=""),"",IF($J32&lt;=$O32,"Met","Missed"))</f>
        <v/>
      </c>
    </row>
    <row r="33">
      <c r="A33" s="7" t="n"/>
      <c r="B33" s="8" t="n"/>
      <c r="C33" s="8" t="n"/>
      <c r="D33" s="8" t="n"/>
      <c r="E33" s="9">
        <f>IF(OR($A33="",$B33="",$C33=""),"",ROUND(($C33-$B33)*24,1))</f>
        <v/>
      </c>
      <c r="F33" s="10" t="n"/>
      <c r="G33" s="7" t="n"/>
      <c r="H33" s="7" t="n"/>
      <c r="I33" s="7" t="n"/>
      <c r="J33" s="9">
        <f>IF(OR($A33="",$B33="",$D33=""),"",ROUND(($D33-$B33)*24,1))</f>
        <v/>
      </c>
      <c r="K33" s="11">
        <f>IF(OR($A33="",$B33="",$C33=""),"",NETWORKDAYS($B33,$C33,SLA!$J$6:$J$25)-1)</f>
        <v/>
      </c>
      <c r="L33" s="12">
        <f>IF($B33="","",INT($B33)-WEEKDAY($B33,3))</f>
        <v/>
      </c>
      <c r="M33" s="9">
        <f>IF($G33="","",IFERROR(INDEX(SLA!$B$6:$B$10,MATCH($G33,SLA!$A$6:$A$10,0)),""))</f>
        <v/>
      </c>
      <c r="N33" s="13">
        <f>IF(OR($E33="",$M33=""),"",IF($E33&lt;=$M33,"Met","Missed"))</f>
        <v/>
      </c>
      <c r="O33" s="9">
        <f>IF($G33="","",IFERROR(INDEX(SLA!$C$6:$C$10,MATCH($G33,SLA!$A$6:$A$10,0)),""))</f>
        <v/>
      </c>
      <c r="P33" s="13">
        <f>IF(OR($J33="",$O33=""),"",IF($J33&lt;=$O33,"Met","Missed"))</f>
        <v/>
      </c>
    </row>
    <row r="34">
      <c r="A34" s="7" t="n"/>
      <c r="B34" s="8" t="n"/>
      <c r="C34" s="8" t="n"/>
      <c r="D34" s="8" t="n"/>
      <c r="E34" s="9">
        <f>IF(OR($A34="",$B34="",$C34=""),"",ROUND(($C34-$B34)*24,1))</f>
        <v/>
      </c>
      <c r="F34" s="10" t="n"/>
      <c r="G34" s="7" t="n"/>
      <c r="H34" s="7" t="n"/>
      <c r="I34" s="7" t="n"/>
      <c r="J34" s="9">
        <f>IF(OR($A34="",$B34="",$D34=""),"",ROUND(($D34-$B34)*24,1))</f>
        <v/>
      </c>
      <c r="K34" s="11">
        <f>IF(OR($A34="",$B34="",$C34=""),"",NETWORKDAYS($B34,$C34,SLA!$J$6:$J$25)-1)</f>
        <v/>
      </c>
      <c r="L34" s="12">
        <f>IF($B34="","",INT($B34)-WEEKDAY($B34,3))</f>
        <v/>
      </c>
      <c r="M34" s="9">
        <f>IF($G34="","",IFERROR(INDEX(SLA!$B$6:$B$10,MATCH($G34,SLA!$A$6:$A$10,0)),""))</f>
        <v/>
      </c>
      <c r="N34" s="13">
        <f>IF(OR($E34="",$M34=""),"",IF($E34&lt;=$M34,"Met","Missed"))</f>
        <v/>
      </c>
      <c r="O34" s="9">
        <f>IF($G34="","",IFERROR(INDEX(SLA!$C$6:$C$10,MATCH($G34,SLA!$A$6:$A$10,0)),""))</f>
        <v/>
      </c>
      <c r="P34" s="13">
        <f>IF(OR($J34="",$O34=""),"",IF($J34&lt;=$O34,"Met","Missed"))</f>
        <v/>
      </c>
    </row>
    <row r="35">
      <c r="A35" s="7" t="n"/>
      <c r="B35" s="8" t="n"/>
      <c r="C35" s="8" t="n"/>
      <c r="D35" s="8" t="n"/>
      <c r="E35" s="9">
        <f>IF(OR($A35="",$B35="",$C35=""),"",ROUND(($C35-$B35)*24,1))</f>
        <v/>
      </c>
      <c r="F35" s="10" t="n"/>
      <c r="G35" s="7" t="n"/>
      <c r="H35" s="7" t="n"/>
      <c r="I35" s="7" t="n"/>
      <c r="J35" s="9">
        <f>IF(OR($A35="",$B35="",$D35=""),"",ROUND(($D35-$B35)*24,1))</f>
        <v/>
      </c>
      <c r="K35" s="11">
        <f>IF(OR($A35="",$B35="",$C35=""),"",NETWORKDAYS($B35,$C35,SLA!$J$6:$J$25)-1)</f>
        <v/>
      </c>
      <c r="L35" s="12">
        <f>IF($B35="","",INT($B35)-WEEKDAY($B35,3))</f>
        <v/>
      </c>
      <c r="M35" s="9">
        <f>IF($G35="","",IFERROR(INDEX(SLA!$B$6:$B$10,MATCH($G35,SLA!$A$6:$A$10,0)),""))</f>
        <v/>
      </c>
      <c r="N35" s="13">
        <f>IF(OR($E35="",$M35=""),"",IF($E35&lt;=$M35,"Met","Missed"))</f>
        <v/>
      </c>
      <c r="O35" s="9">
        <f>IF($G35="","",IFERROR(INDEX(SLA!$C$6:$C$10,MATCH($G35,SLA!$A$6:$A$10,0)),""))</f>
        <v/>
      </c>
      <c r="P35" s="13">
        <f>IF(OR($J35="",$O35=""),"",IF($J35&lt;=$O35,"Met","Missed"))</f>
        <v/>
      </c>
    </row>
    <row r="36">
      <c r="A36" s="7" t="n"/>
      <c r="B36" s="8" t="n"/>
      <c r="C36" s="8" t="n"/>
      <c r="D36" s="8" t="n"/>
      <c r="E36" s="9">
        <f>IF(OR($A36="",$B36="",$C36=""),"",ROUND(($C36-$B36)*24,1))</f>
        <v/>
      </c>
      <c r="F36" s="10" t="n"/>
      <c r="G36" s="7" t="n"/>
      <c r="H36" s="7" t="n"/>
      <c r="I36" s="7" t="n"/>
      <c r="J36" s="9">
        <f>IF(OR($A36="",$B36="",$D36=""),"",ROUND(($D36-$B36)*24,1))</f>
        <v/>
      </c>
      <c r="K36" s="11">
        <f>IF(OR($A36="",$B36="",$C36=""),"",NETWORKDAYS($B36,$C36,SLA!$J$6:$J$25)-1)</f>
        <v/>
      </c>
      <c r="L36" s="12">
        <f>IF($B36="","",INT($B36)-WEEKDAY($B36,3))</f>
        <v/>
      </c>
      <c r="M36" s="9">
        <f>IF($G36="","",IFERROR(INDEX(SLA!$B$6:$B$10,MATCH($G36,SLA!$A$6:$A$10,0)),""))</f>
        <v/>
      </c>
      <c r="N36" s="13">
        <f>IF(OR($E36="",$M36=""),"",IF($E36&lt;=$M36,"Met","Missed"))</f>
        <v/>
      </c>
      <c r="O36" s="9">
        <f>IF($G36="","",IFERROR(INDEX(SLA!$C$6:$C$10,MATCH($G36,SLA!$A$6:$A$10,0)),""))</f>
        <v/>
      </c>
      <c r="P36" s="13">
        <f>IF(OR($J36="",$O36=""),"",IF($J36&lt;=$O36,"Met","Missed"))</f>
        <v/>
      </c>
    </row>
    <row r="37">
      <c r="A37" s="7" t="n"/>
      <c r="B37" s="8" t="n"/>
      <c r="C37" s="8" t="n"/>
      <c r="D37" s="8" t="n"/>
      <c r="E37" s="9">
        <f>IF(OR($A37="",$B37="",$C37=""),"",ROUND(($C37-$B37)*24,1))</f>
        <v/>
      </c>
      <c r="F37" s="10" t="n"/>
      <c r="G37" s="7" t="n"/>
      <c r="H37" s="7" t="n"/>
      <c r="I37" s="7" t="n"/>
      <c r="J37" s="9">
        <f>IF(OR($A37="",$B37="",$D37=""),"",ROUND(($D37-$B37)*24,1))</f>
        <v/>
      </c>
      <c r="K37" s="11">
        <f>IF(OR($A37="",$B37="",$C37=""),"",NETWORKDAYS($B37,$C37,SLA!$J$6:$J$25)-1)</f>
        <v/>
      </c>
      <c r="L37" s="12">
        <f>IF($B37="","",INT($B37)-WEEKDAY($B37,3))</f>
        <v/>
      </c>
      <c r="M37" s="9">
        <f>IF($G37="","",IFERROR(INDEX(SLA!$B$6:$B$10,MATCH($G37,SLA!$A$6:$A$10,0)),""))</f>
        <v/>
      </c>
      <c r="N37" s="13">
        <f>IF(OR($E37="",$M37=""),"",IF($E37&lt;=$M37,"Met","Missed"))</f>
        <v/>
      </c>
      <c r="O37" s="9">
        <f>IF($G37="","",IFERROR(INDEX(SLA!$C$6:$C$10,MATCH($G37,SLA!$A$6:$A$10,0)),""))</f>
        <v/>
      </c>
      <c r="P37" s="13">
        <f>IF(OR($J37="",$O37=""),"",IF($J37&lt;=$O37,"Met","Missed"))</f>
        <v/>
      </c>
    </row>
    <row r="38">
      <c r="A38" s="7" t="n"/>
      <c r="B38" s="8" t="n"/>
      <c r="C38" s="8" t="n"/>
      <c r="D38" s="8" t="n"/>
      <c r="E38" s="9">
        <f>IF(OR($A38="",$B38="",$C38=""),"",ROUND(($C38-$B38)*24,1))</f>
        <v/>
      </c>
      <c r="F38" s="10" t="n"/>
      <c r="G38" s="7" t="n"/>
      <c r="H38" s="7" t="n"/>
      <c r="I38" s="7" t="n"/>
      <c r="J38" s="9">
        <f>IF(OR($A38="",$B38="",$D38=""),"",ROUND(($D38-$B38)*24,1))</f>
        <v/>
      </c>
      <c r="K38" s="11">
        <f>IF(OR($A38="",$B38="",$C38=""),"",NETWORKDAYS($B38,$C38,SLA!$J$6:$J$25)-1)</f>
        <v/>
      </c>
      <c r="L38" s="12">
        <f>IF($B38="","",INT($B38)-WEEKDAY($B38,3))</f>
        <v/>
      </c>
      <c r="M38" s="9">
        <f>IF($G38="","",IFERROR(INDEX(SLA!$B$6:$B$10,MATCH($G38,SLA!$A$6:$A$10,0)),""))</f>
        <v/>
      </c>
      <c r="N38" s="13">
        <f>IF(OR($E38="",$M38=""),"",IF($E38&lt;=$M38,"Met","Missed"))</f>
        <v/>
      </c>
      <c r="O38" s="9">
        <f>IF($G38="","",IFERROR(INDEX(SLA!$C$6:$C$10,MATCH($G38,SLA!$A$6:$A$10,0)),""))</f>
        <v/>
      </c>
      <c r="P38" s="13">
        <f>IF(OR($J38="",$O38=""),"",IF($J38&lt;=$O38,"Met","Missed"))</f>
        <v/>
      </c>
    </row>
    <row r="39">
      <c r="A39" s="7" t="n"/>
      <c r="B39" s="8" t="n"/>
      <c r="C39" s="8" t="n"/>
      <c r="D39" s="8" t="n"/>
      <c r="E39" s="9">
        <f>IF(OR($A39="",$B39="",$C39=""),"",ROUND(($C39-$B39)*24,1))</f>
        <v/>
      </c>
      <c r="F39" s="10" t="n"/>
      <c r="G39" s="7" t="n"/>
      <c r="H39" s="7" t="n"/>
      <c r="I39" s="7" t="n"/>
      <c r="J39" s="9">
        <f>IF(OR($A39="",$B39="",$D39=""),"",ROUND(($D39-$B39)*24,1))</f>
        <v/>
      </c>
      <c r="K39" s="11">
        <f>IF(OR($A39="",$B39="",$C39=""),"",NETWORKDAYS($B39,$C39,SLA!$J$6:$J$25)-1)</f>
        <v/>
      </c>
      <c r="L39" s="12">
        <f>IF($B39="","",INT($B39)-WEEKDAY($B39,3))</f>
        <v/>
      </c>
      <c r="M39" s="9">
        <f>IF($G39="","",IFERROR(INDEX(SLA!$B$6:$B$10,MATCH($G39,SLA!$A$6:$A$10,0)),""))</f>
        <v/>
      </c>
      <c r="N39" s="13">
        <f>IF(OR($E39="",$M39=""),"",IF($E39&lt;=$M39,"Met","Missed"))</f>
        <v/>
      </c>
      <c r="O39" s="9">
        <f>IF($G39="","",IFERROR(INDEX(SLA!$C$6:$C$10,MATCH($G39,SLA!$A$6:$A$10,0)),""))</f>
        <v/>
      </c>
      <c r="P39" s="13">
        <f>IF(OR($J39="",$O39=""),"",IF($J39&lt;=$O39,"Met","Missed"))</f>
        <v/>
      </c>
    </row>
    <row r="40">
      <c r="A40" s="7" t="n"/>
      <c r="B40" s="8" t="n"/>
      <c r="C40" s="8" t="n"/>
      <c r="D40" s="8" t="n"/>
      <c r="E40" s="9">
        <f>IF(OR($A40="",$B40="",$C40=""),"",ROUND(($C40-$B40)*24,1))</f>
        <v/>
      </c>
      <c r="F40" s="10" t="n"/>
      <c r="G40" s="7" t="n"/>
      <c r="H40" s="7" t="n"/>
      <c r="I40" s="7" t="n"/>
      <c r="J40" s="9">
        <f>IF(OR($A40="",$B40="",$D40=""),"",ROUND(($D40-$B40)*24,1))</f>
        <v/>
      </c>
      <c r="K40" s="11">
        <f>IF(OR($A40="",$B40="",$C40=""),"",NETWORKDAYS($B40,$C40,SLA!$J$6:$J$25)-1)</f>
        <v/>
      </c>
      <c r="L40" s="12">
        <f>IF($B40="","",INT($B40)-WEEKDAY($B40,3))</f>
        <v/>
      </c>
      <c r="M40" s="9">
        <f>IF($G40="","",IFERROR(INDEX(SLA!$B$6:$B$10,MATCH($G40,SLA!$A$6:$A$10,0)),""))</f>
        <v/>
      </c>
      <c r="N40" s="13">
        <f>IF(OR($E40="",$M40=""),"",IF($E40&lt;=$M40,"Met","Missed"))</f>
        <v/>
      </c>
      <c r="O40" s="9">
        <f>IF($G40="","",IFERROR(INDEX(SLA!$C$6:$C$10,MATCH($G40,SLA!$A$6:$A$10,0)),""))</f>
        <v/>
      </c>
      <c r="P40" s="13">
        <f>IF(OR($J40="",$O40=""),"",IF($J40&lt;=$O40,"Met","Missed"))</f>
        <v/>
      </c>
    </row>
    <row r="41">
      <c r="A41" s="7" t="n"/>
      <c r="B41" s="8" t="n"/>
      <c r="C41" s="8" t="n"/>
      <c r="D41" s="8" t="n"/>
      <c r="E41" s="9">
        <f>IF(OR($A41="",$B41="",$C41=""),"",ROUND(($C41-$B41)*24,1))</f>
        <v/>
      </c>
      <c r="F41" s="10" t="n"/>
      <c r="G41" s="7" t="n"/>
      <c r="H41" s="7" t="n"/>
      <c r="I41" s="7" t="n"/>
      <c r="J41" s="9">
        <f>IF(OR($A41="",$B41="",$D41=""),"",ROUND(($D41-$B41)*24,1))</f>
        <v/>
      </c>
      <c r="K41" s="11">
        <f>IF(OR($A41="",$B41="",$C41=""),"",NETWORKDAYS($B41,$C41,SLA!$J$6:$J$25)-1)</f>
        <v/>
      </c>
      <c r="L41" s="12">
        <f>IF($B41="","",INT($B41)-WEEKDAY($B41,3))</f>
        <v/>
      </c>
      <c r="M41" s="9">
        <f>IF($G41="","",IFERROR(INDEX(SLA!$B$6:$B$10,MATCH($G41,SLA!$A$6:$A$10,0)),""))</f>
        <v/>
      </c>
      <c r="N41" s="13">
        <f>IF(OR($E41="",$M41=""),"",IF($E41&lt;=$M41,"Met","Missed"))</f>
        <v/>
      </c>
      <c r="O41" s="9">
        <f>IF($G41="","",IFERROR(INDEX(SLA!$C$6:$C$10,MATCH($G41,SLA!$A$6:$A$10,0)),""))</f>
        <v/>
      </c>
      <c r="P41" s="13">
        <f>IF(OR($J41="",$O41=""),"",IF($J41&lt;=$O41,"Met","Missed"))</f>
        <v/>
      </c>
    </row>
    <row r="42">
      <c r="A42" s="7" t="n"/>
      <c r="B42" s="8" t="n"/>
      <c r="C42" s="8" t="n"/>
      <c r="D42" s="8" t="n"/>
      <c r="E42" s="9">
        <f>IF(OR($A42="",$B42="",$C42=""),"",ROUND(($C42-$B42)*24,1))</f>
        <v/>
      </c>
      <c r="F42" s="10" t="n"/>
      <c r="G42" s="7" t="n"/>
      <c r="H42" s="7" t="n"/>
      <c r="I42" s="7" t="n"/>
      <c r="J42" s="9">
        <f>IF(OR($A42="",$B42="",$D42=""),"",ROUND(($D42-$B42)*24,1))</f>
        <v/>
      </c>
      <c r="K42" s="11">
        <f>IF(OR($A42="",$B42="",$C42=""),"",NETWORKDAYS($B42,$C42,SLA!$J$6:$J$25)-1)</f>
        <v/>
      </c>
      <c r="L42" s="12">
        <f>IF($B42="","",INT($B42)-WEEKDAY($B42,3))</f>
        <v/>
      </c>
      <c r="M42" s="9">
        <f>IF($G42="","",IFERROR(INDEX(SLA!$B$6:$B$10,MATCH($G42,SLA!$A$6:$A$10,0)),""))</f>
        <v/>
      </c>
      <c r="N42" s="13">
        <f>IF(OR($E42="",$M42=""),"",IF($E42&lt;=$M42,"Met","Missed"))</f>
        <v/>
      </c>
      <c r="O42" s="9">
        <f>IF($G42="","",IFERROR(INDEX(SLA!$C$6:$C$10,MATCH($G42,SLA!$A$6:$A$10,0)),""))</f>
        <v/>
      </c>
      <c r="P42" s="13">
        <f>IF(OR($J42="",$O42=""),"",IF($J42&lt;=$O42,"Met","Missed"))</f>
        <v/>
      </c>
    </row>
    <row r="43">
      <c r="A43" s="7" t="n"/>
      <c r="B43" s="8" t="n"/>
      <c r="C43" s="8" t="n"/>
      <c r="D43" s="8" t="n"/>
      <c r="E43" s="9">
        <f>IF(OR($A43="",$B43="",$C43=""),"",ROUND(($C43-$B43)*24,1))</f>
        <v/>
      </c>
      <c r="F43" s="10" t="n"/>
      <c r="G43" s="7" t="n"/>
      <c r="H43" s="7" t="n"/>
      <c r="I43" s="7" t="n"/>
      <c r="J43" s="9">
        <f>IF(OR($A43="",$B43="",$D43=""),"",ROUND(($D43-$B43)*24,1))</f>
        <v/>
      </c>
      <c r="K43" s="11">
        <f>IF(OR($A43="",$B43="",$C43=""),"",NETWORKDAYS($B43,$C43,SLA!$J$6:$J$25)-1)</f>
        <v/>
      </c>
      <c r="L43" s="12">
        <f>IF($B43="","",INT($B43)-WEEKDAY($B43,3))</f>
        <v/>
      </c>
      <c r="M43" s="9">
        <f>IF($G43="","",IFERROR(INDEX(SLA!$B$6:$B$10,MATCH($G43,SLA!$A$6:$A$10,0)),""))</f>
        <v/>
      </c>
      <c r="N43" s="13">
        <f>IF(OR($E43="",$M43=""),"",IF($E43&lt;=$M43,"Met","Missed"))</f>
        <v/>
      </c>
      <c r="O43" s="9">
        <f>IF($G43="","",IFERROR(INDEX(SLA!$C$6:$C$10,MATCH($G43,SLA!$A$6:$A$10,0)),""))</f>
        <v/>
      </c>
      <c r="P43" s="13">
        <f>IF(OR($J43="",$O43=""),"",IF($J43&lt;=$O43,"Met","Missed"))</f>
        <v/>
      </c>
    </row>
    <row r="44">
      <c r="A44" s="7" t="n"/>
      <c r="B44" s="8" t="n"/>
      <c r="C44" s="8" t="n"/>
      <c r="D44" s="8" t="n"/>
      <c r="E44" s="9">
        <f>IF(OR($A44="",$B44="",$C44=""),"",ROUND(($C44-$B44)*24,1))</f>
        <v/>
      </c>
      <c r="F44" s="10" t="n"/>
      <c r="G44" s="7" t="n"/>
      <c r="H44" s="7" t="n"/>
      <c r="I44" s="7" t="n"/>
      <c r="J44" s="9">
        <f>IF(OR($A44="",$B44="",$D44=""),"",ROUND(($D44-$B44)*24,1))</f>
        <v/>
      </c>
      <c r="K44" s="11">
        <f>IF(OR($A44="",$B44="",$C44=""),"",NETWORKDAYS($B44,$C44,SLA!$J$6:$J$25)-1)</f>
        <v/>
      </c>
      <c r="L44" s="12">
        <f>IF($B44="","",INT($B44)-WEEKDAY($B44,3))</f>
        <v/>
      </c>
      <c r="M44" s="9">
        <f>IF($G44="","",IFERROR(INDEX(SLA!$B$6:$B$10,MATCH($G44,SLA!$A$6:$A$10,0)),""))</f>
        <v/>
      </c>
      <c r="N44" s="13">
        <f>IF(OR($E44="",$M44=""),"",IF($E44&lt;=$M44,"Met","Missed"))</f>
        <v/>
      </c>
      <c r="O44" s="9">
        <f>IF($G44="","",IFERROR(INDEX(SLA!$C$6:$C$10,MATCH($G44,SLA!$A$6:$A$10,0)),""))</f>
        <v/>
      </c>
      <c r="P44" s="13">
        <f>IF(OR($J44="",$O44=""),"",IF($J44&lt;=$O44,"Met","Missed"))</f>
        <v/>
      </c>
    </row>
    <row r="45">
      <c r="A45" s="7" t="n"/>
      <c r="B45" s="8" t="n"/>
      <c r="C45" s="8" t="n"/>
      <c r="D45" s="8" t="n"/>
      <c r="E45" s="9">
        <f>IF(OR($A45="",$B45="",$C45=""),"",ROUND(($C45-$B45)*24,1))</f>
        <v/>
      </c>
      <c r="F45" s="10" t="n"/>
      <c r="G45" s="7" t="n"/>
      <c r="H45" s="7" t="n"/>
      <c r="I45" s="7" t="n"/>
      <c r="J45" s="9">
        <f>IF(OR($A45="",$B45="",$D45=""),"",ROUND(($D45-$B45)*24,1))</f>
        <v/>
      </c>
      <c r="K45" s="11">
        <f>IF(OR($A45="",$B45="",$C45=""),"",NETWORKDAYS($B45,$C45,SLA!$J$6:$J$25)-1)</f>
        <v/>
      </c>
      <c r="L45" s="12">
        <f>IF($B45="","",INT($B45)-WEEKDAY($B45,3))</f>
        <v/>
      </c>
      <c r="M45" s="9">
        <f>IF($G45="","",IFERROR(INDEX(SLA!$B$6:$B$10,MATCH($G45,SLA!$A$6:$A$10,0)),""))</f>
        <v/>
      </c>
      <c r="N45" s="13">
        <f>IF(OR($E45="",$M45=""),"",IF($E45&lt;=$M45,"Met","Missed"))</f>
        <v/>
      </c>
      <c r="O45" s="9">
        <f>IF($G45="","",IFERROR(INDEX(SLA!$C$6:$C$10,MATCH($G45,SLA!$A$6:$A$10,0)),""))</f>
        <v/>
      </c>
      <c r="P45" s="13">
        <f>IF(OR($J45="",$O45=""),"",IF($J45&lt;=$O45,"Met","Missed"))</f>
        <v/>
      </c>
    </row>
    <row r="46">
      <c r="A46" s="7" t="n"/>
      <c r="B46" s="8" t="n"/>
      <c r="C46" s="8" t="n"/>
      <c r="D46" s="8" t="n"/>
      <c r="E46" s="9">
        <f>IF(OR($A46="",$B46="",$C46=""),"",ROUND(($C46-$B46)*24,1))</f>
        <v/>
      </c>
      <c r="F46" s="10" t="n"/>
      <c r="G46" s="7" t="n"/>
      <c r="H46" s="7" t="n"/>
      <c r="I46" s="7" t="n"/>
      <c r="J46" s="9">
        <f>IF(OR($A46="",$B46="",$D46=""),"",ROUND(($D46-$B46)*24,1))</f>
        <v/>
      </c>
      <c r="K46" s="11">
        <f>IF(OR($A46="",$B46="",$C46=""),"",NETWORKDAYS($B46,$C46,SLA!$J$6:$J$25)-1)</f>
        <v/>
      </c>
      <c r="L46" s="12">
        <f>IF($B46="","",INT($B46)-WEEKDAY($B46,3))</f>
        <v/>
      </c>
      <c r="M46" s="9">
        <f>IF($G46="","",IFERROR(INDEX(SLA!$B$6:$B$10,MATCH($G46,SLA!$A$6:$A$10,0)),""))</f>
        <v/>
      </c>
      <c r="N46" s="13">
        <f>IF(OR($E46="",$M46=""),"",IF($E46&lt;=$M46,"Met","Missed"))</f>
        <v/>
      </c>
      <c r="O46" s="9">
        <f>IF($G46="","",IFERROR(INDEX(SLA!$C$6:$C$10,MATCH($G46,SLA!$A$6:$A$10,0)),""))</f>
        <v/>
      </c>
      <c r="P46" s="13">
        <f>IF(OR($J46="",$O46=""),"",IF($J46&lt;=$O46,"Met","Missed"))</f>
        <v/>
      </c>
    </row>
    <row r="47">
      <c r="A47" s="7" t="n"/>
      <c r="B47" s="8" t="n"/>
      <c r="C47" s="8" t="n"/>
      <c r="D47" s="8" t="n"/>
      <c r="E47" s="9">
        <f>IF(OR($A47="",$B47="",$C47=""),"",ROUND(($C47-$B47)*24,1))</f>
        <v/>
      </c>
      <c r="F47" s="10" t="n"/>
      <c r="G47" s="7" t="n"/>
      <c r="H47" s="7" t="n"/>
      <c r="I47" s="7" t="n"/>
      <c r="J47" s="9">
        <f>IF(OR($A47="",$B47="",$D47=""),"",ROUND(($D47-$B47)*24,1))</f>
        <v/>
      </c>
      <c r="K47" s="11">
        <f>IF(OR($A47="",$B47="",$C47=""),"",NETWORKDAYS($B47,$C47,SLA!$J$6:$J$25)-1)</f>
        <v/>
      </c>
      <c r="L47" s="12">
        <f>IF($B47="","",INT($B47)-WEEKDAY($B47,3))</f>
        <v/>
      </c>
      <c r="M47" s="9">
        <f>IF($G47="","",IFERROR(INDEX(SLA!$B$6:$B$10,MATCH($G47,SLA!$A$6:$A$10,0)),""))</f>
        <v/>
      </c>
      <c r="N47" s="13">
        <f>IF(OR($E47="",$M47=""),"",IF($E47&lt;=$M47,"Met","Missed"))</f>
        <v/>
      </c>
      <c r="O47" s="9">
        <f>IF($G47="","",IFERROR(INDEX(SLA!$C$6:$C$10,MATCH($G47,SLA!$A$6:$A$10,0)),""))</f>
        <v/>
      </c>
      <c r="P47" s="13">
        <f>IF(OR($J47="",$O47=""),"",IF($J47&lt;=$O47,"Met","Missed"))</f>
        <v/>
      </c>
    </row>
    <row r="48">
      <c r="A48" s="7" t="n"/>
      <c r="B48" s="8" t="n"/>
      <c r="C48" s="8" t="n"/>
      <c r="D48" s="8" t="n"/>
      <c r="E48" s="9">
        <f>IF(OR($A48="",$B48="",$C48=""),"",ROUND(($C48-$B48)*24,1))</f>
        <v/>
      </c>
      <c r="F48" s="10" t="n"/>
      <c r="G48" s="7" t="n"/>
      <c r="H48" s="7" t="n"/>
      <c r="I48" s="7" t="n"/>
      <c r="J48" s="9">
        <f>IF(OR($A48="",$B48="",$D48=""),"",ROUND(($D48-$B48)*24,1))</f>
        <v/>
      </c>
      <c r="K48" s="11">
        <f>IF(OR($A48="",$B48="",$C48=""),"",NETWORKDAYS($B48,$C48,SLA!$J$6:$J$25)-1)</f>
        <v/>
      </c>
      <c r="L48" s="12">
        <f>IF($B48="","",INT($B48)-WEEKDAY($B48,3))</f>
        <v/>
      </c>
      <c r="M48" s="9">
        <f>IF($G48="","",IFERROR(INDEX(SLA!$B$6:$B$10,MATCH($G48,SLA!$A$6:$A$10,0)),""))</f>
        <v/>
      </c>
      <c r="N48" s="13">
        <f>IF(OR($E48="",$M48=""),"",IF($E48&lt;=$M48,"Met","Missed"))</f>
        <v/>
      </c>
      <c r="O48" s="9">
        <f>IF($G48="","",IFERROR(INDEX(SLA!$C$6:$C$10,MATCH($G48,SLA!$A$6:$A$10,0)),""))</f>
        <v/>
      </c>
      <c r="P48" s="13">
        <f>IF(OR($J48="",$O48=""),"",IF($J48&lt;=$O48,"Met","Missed"))</f>
        <v/>
      </c>
    </row>
    <row r="49">
      <c r="A49" s="7" t="n"/>
      <c r="B49" s="8" t="n"/>
      <c r="C49" s="8" t="n"/>
      <c r="D49" s="8" t="n"/>
      <c r="E49" s="9">
        <f>IF(OR($A49="",$B49="",$C49=""),"",ROUND(($C49-$B49)*24,1))</f>
        <v/>
      </c>
      <c r="F49" s="10" t="n"/>
      <c r="G49" s="7" t="n"/>
      <c r="H49" s="7" t="n"/>
      <c r="I49" s="7" t="n"/>
      <c r="J49" s="9">
        <f>IF(OR($A49="",$B49="",$D49=""),"",ROUND(($D49-$B49)*24,1))</f>
        <v/>
      </c>
      <c r="K49" s="11">
        <f>IF(OR($A49="",$B49="",$C49=""),"",NETWORKDAYS($B49,$C49,SLA!$J$6:$J$25)-1)</f>
        <v/>
      </c>
      <c r="L49" s="12">
        <f>IF($B49="","",INT($B49)-WEEKDAY($B49,3))</f>
        <v/>
      </c>
      <c r="M49" s="9">
        <f>IF($G49="","",IFERROR(INDEX(SLA!$B$6:$B$10,MATCH($G49,SLA!$A$6:$A$10,0)),""))</f>
        <v/>
      </c>
      <c r="N49" s="13">
        <f>IF(OR($E49="",$M49=""),"",IF($E49&lt;=$M49,"Met","Missed"))</f>
        <v/>
      </c>
      <c r="O49" s="9">
        <f>IF($G49="","",IFERROR(INDEX(SLA!$C$6:$C$10,MATCH($G49,SLA!$A$6:$A$10,0)),""))</f>
        <v/>
      </c>
      <c r="P49" s="13">
        <f>IF(OR($J49="",$O49=""),"",IF($J49&lt;=$O49,"Met","Missed"))</f>
        <v/>
      </c>
    </row>
    <row r="50">
      <c r="A50" s="7" t="n"/>
      <c r="B50" s="8" t="n"/>
      <c r="C50" s="8" t="n"/>
      <c r="D50" s="8" t="n"/>
      <c r="E50" s="9">
        <f>IF(OR($A50="",$B50="",$C50=""),"",ROUND(($C50-$B50)*24,1))</f>
        <v/>
      </c>
      <c r="F50" s="10" t="n"/>
      <c r="G50" s="7" t="n"/>
      <c r="H50" s="7" t="n"/>
      <c r="I50" s="7" t="n"/>
      <c r="J50" s="9">
        <f>IF(OR($A50="",$B50="",$D50=""),"",ROUND(($D50-$B50)*24,1))</f>
        <v/>
      </c>
      <c r="K50" s="11">
        <f>IF(OR($A50="",$B50="",$C50=""),"",NETWORKDAYS($B50,$C50,SLA!$J$6:$J$25)-1)</f>
        <v/>
      </c>
      <c r="L50" s="12">
        <f>IF($B50="","",INT($B50)-WEEKDAY($B50,3))</f>
        <v/>
      </c>
      <c r="M50" s="9">
        <f>IF($G50="","",IFERROR(INDEX(SLA!$B$6:$B$10,MATCH($G50,SLA!$A$6:$A$10,0)),""))</f>
        <v/>
      </c>
      <c r="N50" s="13">
        <f>IF(OR($E50="",$M50=""),"",IF($E50&lt;=$M50,"Met","Missed"))</f>
        <v/>
      </c>
      <c r="O50" s="9">
        <f>IF($G50="","",IFERROR(INDEX(SLA!$C$6:$C$10,MATCH($G50,SLA!$A$6:$A$10,0)),""))</f>
        <v/>
      </c>
      <c r="P50" s="13">
        <f>IF(OR($J50="",$O50=""),"",IF($J50&lt;=$O50,"Met","Missed"))</f>
        <v/>
      </c>
    </row>
    <row r="51">
      <c r="A51" s="7" t="n"/>
      <c r="B51" s="8" t="n"/>
      <c r="C51" s="8" t="n"/>
      <c r="D51" s="8" t="n"/>
      <c r="E51" s="9">
        <f>IF(OR($A51="",$B51="",$C51=""),"",ROUND(($C51-$B51)*24,1))</f>
        <v/>
      </c>
      <c r="F51" s="10" t="n"/>
      <c r="G51" s="7" t="n"/>
      <c r="H51" s="7" t="n"/>
      <c r="I51" s="7" t="n"/>
      <c r="J51" s="9">
        <f>IF(OR($A51="",$B51="",$D51=""),"",ROUND(($D51-$B51)*24,1))</f>
        <v/>
      </c>
      <c r="K51" s="11">
        <f>IF(OR($A51="",$B51="",$C51=""),"",NETWORKDAYS($B51,$C51,SLA!$J$6:$J$25)-1)</f>
        <v/>
      </c>
      <c r="L51" s="12">
        <f>IF($B51="","",INT($B51)-WEEKDAY($B51,3))</f>
        <v/>
      </c>
      <c r="M51" s="9">
        <f>IF($G51="","",IFERROR(INDEX(SLA!$B$6:$B$10,MATCH($G51,SLA!$A$6:$A$10,0)),""))</f>
        <v/>
      </c>
      <c r="N51" s="13">
        <f>IF(OR($E51="",$M51=""),"",IF($E51&lt;=$M51,"Met","Missed"))</f>
        <v/>
      </c>
      <c r="O51" s="9">
        <f>IF($G51="","",IFERROR(INDEX(SLA!$C$6:$C$10,MATCH($G51,SLA!$A$6:$A$10,0)),""))</f>
        <v/>
      </c>
      <c r="P51" s="13">
        <f>IF(OR($J51="",$O51=""),"",IF($J51&lt;=$O51,"Met","Missed"))</f>
        <v/>
      </c>
    </row>
    <row r="52">
      <c r="A52" s="7" t="n"/>
      <c r="B52" s="8" t="n"/>
      <c r="C52" s="8" t="n"/>
      <c r="D52" s="8" t="n"/>
      <c r="E52" s="9">
        <f>IF(OR($A52="",$B52="",$C52=""),"",ROUND(($C52-$B52)*24,1))</f>
        <v/>
      </c>
      <c r="F52" s="10" t="n"/>
      <c r="G52" s="7" t="n"/>
      <c r="H52" s="7" t="n"/>
      <c r="I52" s="7" t="n"/>
      <c r="J52" s="9">
        <f>IF(OR($A52="",$B52="",$D52=""),"",ROUND(($D52-$B52)*24,1))</f>
        <v/>
      </c>
      <c r="K52" s="11">
        <f>IF(OR($A52="",$B52="",$C52=""),"",NETWORKDAYS($B52,$C52,SLA!$J$6:$J$25)-1)</f>
        <v/>
      </c>
      <c r="L52" s="12">
        <f>IF($B52="","",INT($B52)-WEEKDAY($B52,3))</f>
        <v/>
      </c>
      <c r="M52" s="9">
        <f>IF($G52="","",IFERROR(INDEX(SLA!$B$6:$B$10,MATCH($G52,SLA!$A$6:$A$10,0)),""))</f>
        <v/>
      </c>
      <c r="N52" s="13">
        <f>IF(OR($E52="",$M52=""),"",IF($E52&lt;=$M52,"Met","Missed"))</f>
        <v/>
      </c>
      <c r="O52" s="9">
        <f>IF($G52="","",IFERROR(INDEX(SLA!$C$6:$C$10,MATCH($G52,SLA!$A$6:$A$10,0)),""))</f>
        <v/>
      </c>
      <c r="P52" s="13">
        <f>IF(OR($J52="",$O52=""),"",IF($J52&lt;=$O52,"Met","Missed"))</f>
        <v/>
      </c>
    </row>
    <row r="53">
      <c r="A53" s="7" t="n"/>
      <c r="B53" s="8" t="n"/>
      <c r="C53" s="8" t="n"/>
      <c r="D53" s="8" t="n"/>
      <c r="E53" s="9">
        <f>IF(OR($A53="",$B53="",$C53=""),"",ROUND(($C53-$B53)*24,1))</f>
        <v/>
      </c>
      <c r="F53" s="10" t="n"/>
      <c r="G53" s="7" t="n"/>
      <c r="H53" s="7" t="n"/>
      <c r="I53" s="7" t="n"/>
      <c r="J53" s="9">
        <f>IF(OR($A53="",$B53="",$D53=""),"",ROUND(($D53-$B53)*24,1))</f>
        <v/>
      </c>
      <c r="K53" s="11">
        <f>IF(OR($A53="",$B53="",$C53=""),"",NETWORKDAYS($B53,$C53,SLA!$J$6:$J$25)-1)</f>
        <v/>
      </c>
      <c r="L53" s="12">
        <f>IF($B53="","",INT($B53)-WEEKDAY($B53,3))</f>
        <v/>
      </c>
      <c r="M53" s="9">
        <f>IF($G53="","",IFERROR(INDEX(SLA!$B$6:$B$10,MATCH($G53,SLA!$A$6:$A$10,0)),""))</f>
        <v/>
      </c>
      <c r="N53" s="13">
        <f>IF(OR($E53="",$M53=""),"",IF($E53&lt;=$M53,"Met","Missed"))</f>
        <v/>
      </c>
      <c r="O53" s="9">
        <f>IF($G53="","",IFERROR(INDEX(SLA!$C$6:$C$10,MATCH($G53,SLA!$A$6:$A$10,0)),""))</f>
        <v/>
      </c>
      <c r="P53" s="13">
        <f>IF(OR($J53="",$O53=""),"",IF($J53&lt;=$O53,"Met","Missed"))</f>
        <v/>
      </c>
    </row>
    <row r="54">
      <c r="A54" s="7" t="n"/>
      <c r="B54" s="8" t="n"/>
      <c r="C54" s="8" t="n"/>
      <c r="D54" s="8" t="n"/>
      <c r="E54" s="9">
        <f>IF(OR($A54="",$B54="",$C54=""),"",ROUND(($C54-$B54)*24,1))</f>
        <v/>
      </c>
      <c r="F54" s="10" t="n"/>
      <c r="G54" s="7" t="n"/>
      <c r="H54" s="7" t="n"/>
      <c r="I54" s="7" t="n"/>
      <c r="J54" s="9">
        <f>IF(OR($A54="",$B54="",$D54=""),"",ROUND(($D54-$B54)*24,1))</f>
        <v/>
      </c>
      <c r="K54" s="11">
        <f>IF(OR($A54="",$B54="",$C54=""),"",NETWORKDAYS($B54,$C54,SLA!$J$6:$J$25)-1)</f>
        <v/>
      </c>
      <c r="L54" s="12">
        <f>IF($B54="","",INT($B54)-WEEKDAY($B54,3))</f>
        <v/>
      </c>
      <c r="M54" s="9">
        <f>IF($G54="","",IFERROR(INDEX(SLA!$B$6:$B$10,MATCH($G54,SLA!$A$6:$A$10,0)),""))</f>
        <v/>
      </c>
      <c r="N54" s="13">
        <f>IF(OR($E54="",$M54=""),"",IF($E54&lt;=$M54,"Met","Missed"))</f>
        <v/>
      </c>
      <c r="O54" s="9">
        <f>IF($G54="","",IFERROR(INDEX(SLA!$C$6:$C$10,MATCH($G54,SLA!$A$6:$A$10,0)),""))</f>
        <v/>
      </c>
      <c r="P54" s="13">
        <f>IF(OR($J54="",$O54=""),"",IF($J54&lt;=$O54,"Met","Missed"))</f>
        <v/>
      </c>
    </row>
    <row r="55">
      <c r="A55" s="7" t="n"/>
      <c r="B55" s="8" t="n"/>
      <c r="C55" s="8" t="n"/>
      <c r="D55" s="8" t="n"/>
      <c r="E55" s="9">
        <f>IF(OR($A55="",$B55="",$C55=""),"",ROUND(($C55-$B55)*24,1))</f>
        <v/>
      </c>
      <c r="F55" s="10" t="n"/>
      <c r="G55" s="7" t="n"/>
      <c r="H55" s="7" t="n"/>
      <c r="I55" s="7" t="n"/>
      <c r="J55" s="9">
        <f>IF(OR($A55="",$B55="",$D55=""),"",ROUND(($D55-$B55)*24,1))</f>
        <v/>
      </c>
      <c r="K55" s="11">
        <f>IF(OR($A55="",$B55="",$C55=""),"",NETWORKDAYS($B55,$C55,SLA!$J$6:$J$25)-1)</f>
        <v/>
      </c>
      <c r="L55" s="12">
        <f>IF($B55="","",INT($B55)-WEEKDAY($B55,3))</f>
        <v/>
      </c>
      <c r="M55" s="9">
        <f>IF($G55="","",IFERROR(INDEX(SLA!$B$6:$B$10,MATCH($G55,SLA!$A$6:$A$10,0)),""))</f>
        <v/>
      </c>
      <c r="N55" s="13">
        <f>IF(OR($E55="",$M55=""),"",IF($E55&lt;=$M55,"Met","Missed"))</f>
        <v/>
      </c>
      <c r="O55" s="9">
        <f>IF($G55="","",IFERROR(INDEX(SLA!$C$6:$C$10,MATCH($G55,SLA!$A$6:$A$10,0)),""))</f>
        <v/>
      </c>
      <c r="P55" s="13">
        <f>IF(OR($J55="",$O55=""),"",IF($J55&lt;=$O55,"Met","Missed"))</f>
        <v/>
      </c>
    </row>
    <row r="56">
      <c r="A56" s="7" t="n"/>
      <c r="B56" s="8" t="n"/>
      <c r="C56" s="8" t="n"/>
      <c r="D56" s="8" t="n"/>
      <c r="E56" s="9">
        <f>IF(OR($A56="",$B56="",$C56=""),"",ROUND(($C56-$B56)*24,1))</f>
        <v/>
      </c>
      <c r="F56" s="10" t="n"/>
      <c r="G56" s="7" t="n"/>
      <c r="H56" s="7" t="n"/>
      <c r="I56" s="7" t="n"/>
      <c r="J56" s="9">
        <f>IF(OR($A56="",$B56="",$D56=""),"",ROUND(($D56-$B56)*24,1))</f>
        <v/>
      </c>
      <c r="K56" s="11">
        <f>IF(OR($A56="",$B56="",$C56=""),"",NETWORKDAYS($B56,$C56,SLA!$J$6:$J$25)-1)</f>
        <v/>
      </c>
      <c r="L56" s="12">
        <f>IF($B56="","",INT($B56)-WEEKDAY($B56,3))</f>
        <v/>
      </c>
      <c r="M56" s="9">
        <f>IF($G56="","",IFERROR(INDEX(SLA!$B$6:$B$10,MATCH($G56,SLA!$A$6:$A$10,0)),""))</f>
        <v/>
      </c>
      <c r="N56" s="13">
        <f>IF(OR($E56="",$M56=""),"",IF($E56&lt;=$M56,"Met","Missed"))</f>
        <v/>
      </c>
      <c r="O56" s="9">
        <f>IF($G56="","",IFERROR(INDEX(SLA!$C$6:$C$10,MATCH($G56,SLA!$A$6:$A$10,0)),""))</f>
        <v/>
      </c>
      <c r="P56" s="13">
        <f>IF(OR($J56="",$O56=""),"",IF($J56&lt;=$O56,"Met","Missed"))</f>
        <v/>
      </c>
    </row>
    <row r="57">
      <c r="A57" s="7" t="n"/>
      <c r="B57" s="8" t="n"/>
      <c r="C57" s="8" t="n"/>
      <c r="D57" s="8" t="n"/>
      <c r="E57" s="9">
        <f>IF(OR($A57="",$B57="",$C57=""),"",ROUND(($C57-$B57)*24,1))</f>
        <v/>
      </c>
      <c r="F57" s="10" t="n"/>
      <c r="G57" s="7" t="n"/>
      <c r="H57" s="7" t="n"/>
      <c r="I57" s="7" t="n"/>
      <c r="J57" s="9">
        <f>IF(OR($A57="",$B57="",$D57=""),"",ROUND(($D57-$B57)*24,1))</f>
        <v/>
      </c>
      <c r="K57" s="11">
        <f>IF(OR($A57="",$B57="",$C57=""),"",NETWORKDAYS($B57,$C57,SLA!$J$6:$J$25)-1)</f>
        <v/>
      </c>
      <c r="L57" s="12">
        <f>IF($B57="","",INT($B57)-WEEKDAY($B57,3))</f>
        <v/>
      </c>
      <c r="M57" s="9">
        <f>IF($G57="","",IFERROR(INDEX(SLA!$B$6:$B$10,MATCH($G57,SLA!$A$6:$A$10,0)),""))</f>
        <v/>
      </c>
      <c r="N57" s="13">
        <f>IF(OR($E57="",$M57=""),"",IF($E57&lt;=$M57,"Met","Missed"))</f>
        <v/>
      </c>
      <c r="O57" s="9">
        <f>IF($G57="","",IFERROR(INDEX(SLA!$C$6:$C$10,MATCH($G57,SLA!$A$6:$A$10,0)),""))</f>
        <v/>
      </c>
      <c r="P57" s="13">
        <f>IF(OR($J57="",$O57=""),"",IF($J57&lt;=$O57,"Met","Missed"))</f>
        <v/>
      </c>
    </row>
    <row r="58">
      <c r="A58" s="7" t="n"/>
      <c r="B58" s="8" t="n"/>
      <c r="C58" s="8" t="n"/>
      <c r="D58" s="8" t="n"/>
      <c r="E58" s="9">
        <f>IF(OR($A58="",$B58="",$C58=""),"",ROUND(($C58-$B58)*24,1))</f>
        <v/>
      </c>
      <c r="F58" s="10" t="n"/>
      <c r="G58" s="7" t="n"/>
      <c r="H58" s="7" t="n"/>
      <c r="I58" s="7" t="n"/>
      <c r="J58" s="9">
        <f>IF(OR($A58="",$B58="",$D58=""),"",ROUND(($D58-$B58)*24,1))</f>
        <v/>
      </c>
      <c r="K58" s="11">
        <f>IF(OR($A58="",$B58="",$C58=""),"",NETWORKDAYS($B58,$C58,SLA!$J$6:$J$25)-1)</f>
        <v/>
      </c>
      <c r="L58" s="12">
        <f>IF($B58="","",INT($B58)-WEEKDAY($B58,3))</f>
        <v/>
      </c>
      <c r="M58" s="9">
        <f>IF($G58="","",IFERROR(INDEX(SLA!$B$6:$B$10,MATCH($G58,SLA!$A$6:$A$10,0)),""))</f>
        <v/>
      </c>
      <c r="N58" s="13">
        <f>IF(OR($E58="",$M58=""),"",IF($E58&lt;=$M58,"Met","Missed"))</f>
        <v/>
      </c>
      <c r="O58" s="9">
        <f>IF($G58="","",IFERROR(INDEX(SLA!$C$6:$C$10,MATCH($G58,SLA!$A$6:$A$10,0)),""))</f>
        <v/>
      </c>
      <c r="P58" s="13">
        <f>IF(OR($J58="",$O58=""),"",IF($J58&lt;=$O58,"Met","Missed"))</f>
        <v/>
      </c>
    </row>
    <row r="59">
      <c r="A59" s="7" t="n"/>
      <c r="B59" s="8" t="n"/>
      <c r="C59" s="8" t="n"/>
      <c r="D59" s="8" t="n"/>
      <c r="E59" s="9">
        <f>IF(OR($A59="",$B59="",$C59=""),"",ROUND(($C59-$B59)*24,1))</f>
        <v/>
      </c>
      <c r="F59" s="10" t="n"/>
      <c r="G59" s="7" t="n"/>
      <c r="H59" s="7" t="n"/>
      <c r="I59" s="7" t="n"/>
      <c r="J59" s="9">
        <f>IF(OR($A59="",$B59="",$D59=""),"",ROUND(($D59-$B59)*24,1))</f>
        <v/>
      </c>
      <c r="K59" s="11">
        <f>IF(OR($A59="",$B59="",$C59=""),"",NETWORKDAYS($B59,$C59,SLA!$J$6:$J$25)-1)</f>
        <v/>
      </c>
      <c r="L59" s="12">
        <f>IF($B59="","",INT($B59)-WEEKDAY($B59,3))</f>
        <v/>
      </c>
      <c r="M59" s="9">
        <f>IF($G59="","",IFERROR(INDEX(SLA!$B$6:$B$10,MATCH($G59,SLA!$A$6:$A$10,0)),""))</f>
        <v/>
      </c>
      <c r="N59" s="13">
        <f>IF(OR($E59="",$M59=""),"",IF($E59&lt;=$M59,"Met","Missed"))</f>
        <v/>
      </c>
      <c r="O59" s="9">
        <f>IF($G59="","",IFERROR(INDEX(SLA!$C$6:$C$10,MATCH($G59,SLA!$A$6:$A$10,0)),""))</f>
        <v/>
      </c>
      <c r="P59" s="13">
        <f>IF(OR($J59="",$O59=""),"",IF($J59&lt;=$O59,"Met","Missed"))</f>
        <v/>
      </c>
    </row>
    <row r="60">
      <c r="A60" s="7" t="n"/>
      <c r="B60" s="8" t="n"/>
      <c r="C60" s="8" t="n"/>
      <c r="D60" s="8" t="n"/>
      <c r="E60" s="9">
        <f>IF(OR($A60="",$B60="",$C60=""),"",ROUND(($C60-$B60)*24,1))</f>
        <v/>
      </c>
      <c r="F60" s="10" t="n"/>
      <c r="G60" s="7" t="n"/>
      <c r="H60" s="7" t="n"/>
      <c r="I60" s="7" t="n"/>
      <c r="J60" s="9">
        <f>IF(OR($A60="",$B60="",$D60=""),"",ROUND(($D60-$B60)*24,1))</f>
        <v/>
      </c>
      <c r="K60" s="11">
        <f>IF(OR($A60="",$B60="",$C60=""),"",NETWORKDAYS($B60,$C60,SLA!$J$6:$J$25)-1)</f>
        <v/>
      </c>
      <c r="L60" s="12">
        <f>IF($B60="","",INT($B60)-WEEKDAY($B60,3))</f>
        <v/>
      </c>
      <c r="M60" s="9">
        <f>IF($G60="","",IFERROR(INDEX(SLA!$B$6:$B$10,MATCH($G60,SLA!$A$6:$A$10,0)),""))</f>
        <v/>
      </c>
      <c r="N60" s="13">
        <f>IF(OR($E60="",$M60=""),"",IF($E60&lt;=$M60,"Met","Missed"))</f>
        <v/>
      </c>
      <c r="O60" s="9">
        <f>IF($G60="","",IFERROR(INDEX(SLA!$C$6:$C$10,MATCH($G60,SLA!$A$6:$A$10,0)),""))</f>
        <v/>
      </c>
      <c r="P60" s="13">
        <f>IF(OR($J60="",$O60=""),"",IF($J60&lt;=$O60,"Met","Missed"))</f>
        <v/>
      </c>
    </row>
    <row r="61">
      <c r="A61" s="7" t="n"/>
      <c r="B61" s="8" t="n"/>
      <c r="C61" s="8" t="n"/>
      <c r="D61" s="8" t="n"/>
      <c r="E61" s="9">
        <f>IF(OR($A61="",$B61="",$C61=""),"",ROUND(($C61-$B61)*24,1))</f>
        <v/>
      </c>
      <c r="F61" s="10" t="n"/>
      <c r="G61" s="7" t="n"/>
      <c r="H61" s="7" t="n"/>
      <c r="I61" s="7" t="n"/>
      <c r="J61" s="9">
        <f>IF(OR($A61="",$B61="",$D61=""),"",ROUND(($D61-$B61)*24,1))</f>
        <v/>
      </c>
      <c r="K61" s="11">
        <f>IF(OR($A61="",$B61="",$C61=""),"",NETWORKDAYS($B61,$C61,SLA!$J$6:$J$25)-1)</f>
        <v/>
      </c>
      <c r="L61" s="12">
        <f>IF($B61="","",INT($B61)-WEEKDAY($B61,3))</f>
        <v/>
      </c>
      <c r="M61" s="9">
        <f>IF($G61="","",IFERROR(INDEX(SLA!$B$6:$B$10,MATCH($G61,SLA!$A$6:$A$10,0)),""))</f>
        <v/>
      </c>
      <c r="N61" s="13">
        <f>IF(OR($E61="",$M61=""),"",IF($E61&lt;=$M61,"Met","Missed"))</f>
        <v/>
      </c>
      <c r="O61" s="9">
        <f>IF($G61="","",IFERROR(INDEX(SLA!$C$6:$C$10,MATCH($G61,SLA!$A$6:$A$10,0)),""))</f>
        <v/>
      </c>
      <c r="P61" s="13">
        <f>IF(OR($J61="",$O61=""),"",IF($J61&lt;=$O61,"Met","Missed"))</f>
        <v/>
      </c>
    </row>
    <row r="62">
      <c r="A62" s="7" t="n"/>
      <c r="B62" s="8" t="n"/>
      <c r="C62" s="8" t="n"/>
      <c r="D62" s="8" t="n"/>
      <c r="E62" s="9">
        <f>IF(OR($A62="",$B62="",$C62=""),"",ROUND(($C62-$B62)*24,1))</f>
        <v/>
      </c>
      <c r="F62" s="10" t="n"/>
      <c r="G62" s="7" t="n"/>
      <c r="H62" s="7" t="n"/>
      <c r="I62" s="7" t="n"/>
      <c r="J62" s="9">
        <f>IF(OR($A62="",$B62="",$D62=""),"",ROUND(($D62-$B62)*24,1))</f>
        <v/>
      </c>
      <c r="K62" s="11">
        <f>IF(OR($A62="",$B62="",$C62=""),"",NETWORKDAYS($B62,$C62,SLA!$J$6:$J$25)-1)</f>
        <v/>
      </c>
      <c r="L62" s="12">
        <f>IF($B62="","",INT($B62)-WEEKDAY($B62,3))</f>
        <v/>
      </c>
      <c r="M62" s="9">
        <f>IF($G62="","",IFERROR(INDEX(SLA!$B$6:$B$10,MATCH($G62,SLA!$A$6:$A$10,0)),""))</f>
        <v/>
      </c>
      <c r="N62" s="13">
        <f>IF(OR($E62="",$M62=""),"",IF($E62&lt;=$M62,"Met","Missed"))</f>
        <v/>
      </c>
      <c r="O62" s="9">
        <f>IF($G62="","",IFERROR(INDEX(SLA!$C$6:$C$10,MATCH($G62,SLA!$A$6:$A$10,0)),""))</f>
        <v/>
      </c>
      <c r="P62" s="13">
        <f>IF(OR($J62="",$O62=""),"",IF($J62&lt;=$O62,"Met","Missed"))</f>
        <v/>
      </c>
    </row>
    <row r="63">
      <c r="A63" s="7" t="n"/>
      <c r="B63" s="8" t="n"/>
      <c r="C63" s="8" t="n"/>
      <c r="D63" s="8" t="n"/>
      <c r="E63" s="9">
        <f>IF(OR($A63="",$B63="",$C63=""),"",ROUND(($C63-$B63)*24,1))</f>
        <v/>
      </c>
      <c r="F63" s="10" t="n"/>
      <c r="G63" s="7" t="n"/>
      <c r="H63" s="7" t="n"/>
      <c r="I63" s="7" t="n"/>
      <c r="J63" s="9">
        <f>IF(OR($A63="",$B63="",$D63=""),"",ROUND(($D63-$B63)*24,1))</f>
        <v/>
      </c>
      <c r="K63" s="11">
        <f>IF(OR($A63="",$B63="",$C63=""),"",NETWORKDAYS($B63,$C63,SLA!$J$6:$J$25)-1)</f>
        <v/>
      </c>
      <c r="L63" s="12">
        <f>IF($B63="","",INT($B63)-WEEKDAY($B63,3))</f>
        <v/>
      </c>
      <c r="M63" s="9">
        <f>IF($G63="","",IFERROR(INDEX(SLA!$B$6:$B$10,MATCH($G63,SLA!$A$6:$A$10,0)),""))</f>
        <v/>
      </c>
      <c r="N63" s="13">
        <f>IF(OR($E63="",$M63=""),"",IF($E63&lt;=$M63,"Met","Missed"))</f>
        <v/>
      </c>
      <c r="O63" s="9">
        <f>IF($G63="","",IFERROR(INDEX(SLA!$C$6:$C$10,MATCH($G63,SLA!$A$6:$A$10,0)),""))</f>
        <v/>
      </c>
      <c r="P63" s="13">
        <f>IF(OR($J63="",$O63=""),"",IF($J63&lt;=$O63,"Met","Missed"))</f>
        <v/>
      </c>
    </row>
    <row r="64">
      <c r="A64" s="7" t="n"/>
      <c r="B64" s="8" t="n"/>
      <c r="C64" s="8" t="n"/>
      <c r="D64" s="8" t="n"/>
      <c r="E64" s="9">
        <f>IF(OR($A64="",$B64="",$C64=""),"",ROUND(($C64-$B64)*24,1))</f>
        <v/>
      </c>
      <c r="F64" s="10" t="n"/>
      <c r="G64" s="7" t="n"/>
      <c r="H64" s="7" t="n"/>
      <c r="I64" s="7" t="n"/>
      <c r="J64" s="9">
        <f>IF(OR($A64="",$B64="",$D64=""),"",ROUND(($D64-$B64)*24,1))</f>
        <v/>
      </c>
      <c r="K64" s="11">
        <f>IF(OR($A64="",$B64="",$C64=""),"",NETWORKDAYS($B64,$C64,SLA!$J$6:$J$25)-1)</f>
        <v/>
      </c>
      <c r="L64" s="12">
        <f>IF($B64="","",INT($B64)-WEEKDAY($B64,3))</f>
        <v/>
      </c>
      <c r="M64" s="9">
        <f>IF($G64="","",IFERROR(INDEX(SLA!$B$6:$B$10,MATCH($G64,SLA!$A$6:$A$10,0)),""))</f>
        <v/>
      </c>
      <c r="N64" s="13">
        <f>IF(OR($E64="",$M64=""),"",IF($E64&lt;=$M64,"Met","Missed"))</f>
        <v/>
      </c>
      <c r="O64" s="9">
        <f>IF($G64="","",IFERROR(INDEX(SLA!$C$6:$C$10,MATCH($G64,SLA!$A$6:$A$10,0)),""))</f>
        <v/>
      </c>
      <c r="P64" s="13">
        <f>IF(OR($J64="",$O64=""),"",IF($J64&lt;=$O64,"Met","Missed"))</f>
        <v/>
      </c>
    </row>
    <row r="65">
      <c r="A65" s="7" t="n"/>
      <c r="B65" s="8" t="n"/>
      <c r="C65" s="8" t="n"/>
      <c r="D65" s="8" t="n"/>
      <c r="E65" s="9">
        <f>IF(OR($A65="",$B65="",$C65=""),"",ROUND(($C65-$B65)*24,1))</f>
        <v/>
      </c>
      <c r="F65" s="10" t="n"/>
      <c r="G65" s="7" t="n"/>
      <c r="H65" s="7" t="n"/>
      <c r="I65" s="7" t="n"/>
      <c r="J65" s="9">
        <f>IF(OR($A65="",$B65="",$D65=""),"",ROUND(($D65-$B65)*24,1))</f>
        <v/>
      </c>
      <c r="K65" s="11">
        <f>IF(OR($A65="",$B65="",$C65=""),"",NETWORKDAYS($B65,$C65,SLA!$J$6:$J$25)-1)</f>
        <v/>
      </c>
      <c r="L65" s="12">
        <f>IF($B65="","",INT($B65)-WEEKDAY($B65,3))</f>
        <v/>
      </c>
      <c r="M65" s="9">
        <f>IF($G65="","",IFERROR(INDEX(SLA!$B$6:$B$10,MATCH($G65,SLA!$A$6:$A$10,0)),""))</f>
        <v/>
      </c>
      <c r="N65" s="13">
        <f>IF(OR($E65="",$M65=""),"",IF($E65&lt;=$M65,"Met","Missed"))</f>
        <v/>
      </c>
      <c r="O65" s="9">
        <f>IF($G65="","",IFERROR(INDEX(SLA!$C$6:$C$10,MATCH($G65,SLA!$A$6:$A$10,0)),""))</f>
        <v/>
      </c>
      <c r="P65" s="13">
        <f>IF(OR($J65="",$O65=""),"",IF($J65&lt;=$O65,"Met","Missed"))</f>
        <v/>
      </c>
    </row>
    <row r="66">
      <c r="A66" s="7" t="n"/>
      <c r="B66" s="8" t="n"/>
      <c r="C66" s="8" t="n"/>
      <c r="D66" s="8" t="n"/>
      <c r="E66" s="9">
        <f>IF(OR($A66="",$B66="",$C66=""),"",ROUND(($C66-$B66)*24,1))</f>
        <v/>
      </c>
      <c r="F66" s="10" t="n"/>
      <c r="G66" s="7" t="n"/>
      <c r="H66" s="7" t="n"/>
      <c r="I66" s="7" t="n"/>
      <c r="J66" s="9">
        <f>IF(OR($A66="",$B66="",$D66=""),"",ROUND(($D66-$B66)*24,1))</f>
        <v/>
      </c>
      <c r="K66" s="11">
        <f>IF(OR($A66="",$B66="",$C66=""),"",NETWORKDAYS($B66,$C66,SLA!$J$6:$J$25)-1)</f>
        <v/>
      </c>
      <c r="L66" s="12">
        <f>IF($B66="","",INT($B66)-WEEKDAY($B66,3))</f>
        <v/>
      </c>
      <c r="M66" s="9">
        <f>IF($G66="","",IFERROR(INDEX(SLA!$B$6:$B$10,MATCH($G66,SLA!$A$6:$A$10,0)),""))</f>
        <v/>
      </c>
      <c r="N66" s="13">
        <f>IF(OR($E66="",$M66=""),"",IF($E66&lt;=$M66,"Met","Missed"))</f>
        <v/>
      </c>
      <c r="O66" s="9">
        <f>IF($G66="","",IFERROR(INDEX(SLA!$C$6:$C$10,MATCH($G66,SLA!$A$6:$A$10,0)),""))</f>
        <v/>
      </c>
      <c r="P66" s="13">
        <f>IF(OR($J66="",$O66=""),"",IF($J66&lt;=$O66,"Met","Missed"))</f>
        <v/>
      </c>
    </row>
    <row r="67">
      <c r="A67" s="7" t="n"/>
      <c r="B67" s="8" t="n"/>
      <c r="C67" s="8" t="n"/>
      <c r="D67" s="8" t="n"/>
      <c r="E67" s="9">
        <f>IF(OR($A67="",$B67="",$C67=""),"",ROUND(($C67-$B67)*24,1))</f>
        <v/>
      </c>
      <c r="F67" s="10" t="n"/>
      <c r="G67" s="7" t="n"/>
      <c r="H67" s="7" t="n"/>
      <c r="I67" s="7" t="n"/>
      <c r="J67" s="9">
        <f>IF(OR($A67="",$B67="",$D67=""),"",ROUND(($D67-$B67)*24,1))</f>
        <v/>
      </c>
      <c r="K67" s="11">
        <f>IF(OR($A67="",$B67="",$C67=""),"",NETWORKDAYS($B67,$C67,SLA!$J$6:$J$25)-1)</f>
        <v/>
      </c>
      <c r="L67" s="12">
        <f>IF($B67="","",INT($B67)-WEEKDAY($B67,3))</f>
        <v/>
      </c>
      <c r="M67" s="9">
        <f>IF($G67="","",IFERROR(INDEX(SLA!$B$6:$B$10,MATCH($G67,SLA!$A$6:$A$10,0)),""))</f>
        <v/>
      </c>
      <c r="N67" s="13">
        <f>IF(OR($E67="",$M67=""),"",IF($E67&lt;=$M67,"Met","Missed"))</f>
        <v/>
      </c>
      <c r="O67" s="9">
        <f>IF($G67="","",IFERROR(INDEX(SLA!$C$6:$C$10,MATCH($G67,SLA!$A$6:$A$10,0)),""))</f>
        <v/>
      </c>
      <c r="P67" s="13">
        <f>IF(OR($J67="",$O67=""),"",IF($J67&lt;=$O67,"Met","Missed"))</f>
        <v/>
      </c>
    </row>
    <row r="68">
      <c r="A68" s="7" t="n"/>
      <c r="B68" s="8" t="n"/>
      <c r="C68" s="8" t="n"/>
      <c r="D68" s="8" t="n"/>
      <c r="E68" s="9">
        <f>IF(OR($A68="",$B68="",$C68=""),"",ROUND(($C68-$B68)*24,1))</f>
        <v/>
      </c>
      <c r="F68" s="10" t="n"/>
      <c r="G68" s="7" t="n"/>
      <c r="H68" s="7" t="n"/>
      <c r="I68" s="7" t="n"/>
      <c r="J68" s="9">
        <f>IF(OR($A68="",$B68="",$D68=""),"",ROUND(($D68-$B68)*24,1))</f>
        <v/>
      </c>
      <c r="K68" s="11">
        <f>IF(OR($A68="",$B68="",$C68=""),"",NETWORKDAYS($B68,$C68,SLA!$J$6:$J$25)-1)</f>
        <v/>
      </c>
      <c r="L68" s="12">
        <f>IF($B68="","",INT($B68)-WEEKDAY($B68,3))</f>
        <v/>
      </c>
      <c r="M68" s="9">
        <f>IF($G68="","",IFERROR(INDEX(SLA!$B$6:$B$10,MATCH($G68,SLA!$A$6:$A$10,0)),""))</f>
        <v/>
      </c>
      <c r="N68" s="13">
        <f>IF(OR($E68="",$M68=""),"",IF($E68&lt;=$M68,"Met","Missed"))</f>
        <v/>
      </c>
      <c r="O68" s="9">
        <f>IF($G68="","",IFERROR(INDEX(SLA!$C$6:$C$10,MATCH($G68,SLA!$A$6:$A$10,0)),""))</f>
        <v/>
      </c>
      <c r="P68" s="13">
        <f>IF(OR($J68="",$O68=""),"",IF($J68&lt;=$O68,"Met","Missed"))</f>
        <v/>
      </c>
    </row>
    <row r="69">
      <c r="A69" s="7" t="n"/>
      <c r="B69" s="8" t="n"/>
      <c r="C69" s="8" t="n"/>
      <c r="D69" s="8" t="n"/>
      <c r="E69" s="9">
        <f>IF(OR($A69="",$B69="",$C69=""),"",ROUND(($C69-$B69)*24,1))</f>
        <v/>
      </c>
      <c r="F69" s="10" t="n"/>
      <c r="G69" s="7" t="n"/>
      <c r="H69" s="7" t="n"/>
      <c r="I69" s="7" t="n"/>
      <c r="J69" s="9">
        <f>IF(OR($A69="",$B69="",$D69=""),"",ROUND(($D69-$B69)*24,1))</f>
        <v/>
      </c>
      <c r="K69" s="11">
        <f>IF(OR($A69="",$B69="",$C69=""),"",NETWORKDAYS($B69,$C69,SLA!$J$6:$J$25)-1)</f>
        <v/>
      </c>
      <c r="L69" s="12">
        <f>IF($B69="","",INT($B69)-WEEKDAY($B69,3))</f>
        <v/>
      </c>
      <c r="M69" s="9">
        <f>IF($G69="","",IFERROR(INDEX(SLA!$B$6:$B$10,MATCH($G69,SLA!$A$6:$A$10,0)),""))</f>
        <v/>
      </c>
      <c r="N69" s="13">
        <f>IF(OR($E69="",$M69=""),"",IF($E69&lt;=$M69,"Met","Missed"))</f>
        <v/>
      </c>
      <c r="O69" s="9">
        <f>IF($G69="","",IFERROR(INDEX(SLA!$C$6:$C$10,MATCH($G69,SLA!$A$6:$A$10,0)),""))</f>
        <v/>
      </c>
      <c r="P69" s="13">
        <f>IF(OR($J69="",$O69=""),"",IF($J69&lt;=$O69,"Met","Missed"))</f>
        <v/>
      </c>
    </row>
    <row r="70">
      <c r="A70" s="7" t="n"/>
      <c r="B70" s="8" t="n"/>
      <c r="C70" s="8" t="n"/>
      <c r="D70" s="8" t="n"/>
      <c r="E70" s="9">
        <f>IF(OR($A70="",$B70="",$C70=""),"",ROUND(($C70-$B70)*24,1))</f>
        <v/>
      </c>
      <c r="F70" s="10" t="n"/>
      <c r="G70" s="7" t="n"/>
      <c r="H70" s="7" t="n"/>
      <c r="I70" s="7" t="n"/>
      <c r="J70" s="9">
        <f>IF(OR($A70="",$B70="",$D70=""),"",ROUND(($D70-$B70)*24,1))</f>
        <v/>
      </c>
      <c r="K70" s="11">
        <f>IF(OR($A70="",$B70="",$C70=""),"",NETWORKDAYS($B70,$C70,SLA!$J$6:$J$25)-1)</f>
        <v/>
      </c>
      <c r="L70" s="12">
        <f>IF($B70="","",INT($B70)-WEEKDAY($B70,3))</f>
        <v/>
      </c>
      <c r="M70" s="9">
        <f>IF($G70="","",IFERROR(INDEX(SLA!$B$6:$B$10,MATCH($G70,SLA!$A$6:$A$10,0)),""))</f>
        <v/>
      </c>
      <c r="N70" s="13">
        <f>IF(OR($E70="",$M70=""),"",IF($E70&lt;=$M70,"Met","Missed"))</f>
        <v/>
      </c>
      <c r="O70" s="9">
        <f>IF($G70="","",IFERROR(INDEX(SLA!$C$6:$C$10,MATCH($G70,SLA!$A$6:$A$10,0)),""))</f>
        <v/>
      </c>
      <c r="P70" s="13">
        <f>IF(OR($J70="",$O70=""),"",IF($J70&lt;=$O70,"Met","Missed"))</f>
        <v/>
      </c>
    </row>
    <row r="71">
      <c r="A71" s="7" t="n"/>
      <c r="B71" s="8" t="n"/>
      <c r="C71" s="8" t="n"/>
      <c r="D71" s="8" t="n"/>
      <c r="E71" s="9">
        <f>IF(OR($A71="",$B71="",$C71=""),"",ROUND(($C71-$B71)*24,1))</f>
        <v/>
      </c>
      <c r="F71" s="10" t="n"/>
      <c r="G71" s="7" t="n"/>
      <c r="H71" s="7" t="n"/>
      <c r="I71" s="7" t="n"/>
      <c r="J71" s="9">
        <f>IF(OR($A71="",$B71="",$D71=""),"",ROUND(($D71-$B71)*24,1))</f>
        <v/>
      </c>
      <c r="K71" s="11">
        <f>IF(OR($A71="",$B71="",$C71=""),"",NETWORKDAYS($B71,$C71,SLA!$J$6:$J$25)-1)</f>
        <v/>
      </c>
      <c r="L71" s="12">
        <f>IF($B71="","",INT($B71)-WEEKDAY($B71,3))</f>
        <v/>
      </c>
      <c r="M71" s="9">
        <f>IF($G71="","",IFERROR(INDEX(SLA!$B$6:$B$10,MATCH($G71,SLA!$A$6:$A$10,0)),""))</f>
        <v/>
      </c>
      <c r="N71" s="13">
        <f>IF(OR($E71="",$M71=""),"",IF($E71&lt;=$M71,"Met","Missed"))</f>
        <v/>
      </c>
      <c r="O71" s="9">
        <f>IF($G71="","",IFERROR(INDEX(SLA!$C$6:$C$10,MATCH($G71,SLA!$A$6:$A$10,0)),""))</f>
        <v/>
      </c>
      <c r="P71" s="13">
        <f>IF(OR($J71="",$O71=""),"",IF($J71&lt;=$O71,"Met","Missed"))</f>
        <v/>
      </c>
    </row>
    <row r="72">
      <c r="A72" s="7" t="n"/>
      <c r="B72" s="8" t="n"/>
      <c r="C72" s="8" t="n"/>
      <c r="D72" s="8" t="n"/>
      <c r="E72" s="9">
        <f>IF(OR($A72="",$B72="",$C72=""),"",ROUND(($C72-$B72)*24,1))</f>
        <v/>
      </c>
      <c r="F72" s="10" t="n"/>
      <c r="G72" s="7" t="n"/>
      <c r="H72" s="7" t="n"/>
      <c r="I72" s="7" t="n"/>
      <c r="J72" s="9">
        <f>IF(OR($A72="",$B72="",$D72=""),"",ROUND(($D72-$B72)*24,1))</f>
        <v/>
      </c>
      <c r="K72" s="11">
        <f>IF(OR($A72="",$B72="",$C72=""),"",NETWORKDAYS($B72,$C72,SLA!$J$6:$J$25)-1)</f>
        <v/>
      </c>
      <c r="L72" s="12">
        <f>IF($B72="","",INT($B72)-WEEKDAY($B72,3))</f>
        <v/>
      </c>
      <c r="M72" s="9">
        <f>IF($G72="","",IFERROR(INDEX(SLA!$B$6:$B$10,MATCH($G72,SLA!$A$6:$A$10,0)),""))</f>
        <v/>
      </c>
      <c r="N72" s="13">
        <f>IF(OR($E72="",$M72=""),"",IF($E72&lt;=$M72,"Met","Missed"))</f>
        <v/>
      </c>
      <c r="O72" s="9">
        <f>IF($G72="","",IFERROR(INDEX(SLA!$C$6:$C$10,MATCH($G72,SLA!$A$6:$A$10,0)),""))</f>
        <v/>
      </c>
      <c r="P72" s="13">
        <f>IF(OR($J72="",$O72=""),"",IF($J72&lt;=$O72,"Met","Missed"))</f>
        <v/>
      </c>
    </row>
    <row r="73">
      <c r="A73" s="7" t="n"/>
      <c r="B73" s="8" t="n"/>
      <c r="C73" s="8" t="n"/>
      <c r="D73" s="8" t="n"/>
      <c r="E73" s="9">
        <f>IF(OR($A73="",$B73="",$C73=""),"",ROUND(($C73-$B73)*24,1))</f>
        <v/>
      </c>
      <c r="F73" s="10" t="n"/>
      <c r="G73" s="7" t="n"/>
      <c r="H73" s="7" t="n"/>
      <c r="I73" s="7" t="n"/>
      <c r="J73" s="9">
        <f>IF(OR($A73="",$B73="",$D73=""),"",ROUND(($D73-$B73)*24,1))</f>
        <v/>
      </c>
      <c r="K73" s="11">
        <f>IF(OR($A73="",$B73="",$C73=""),"",NETWORKDAYS($B73,$C73,SLA!$J$6:$J$25)-1)</f>
        <v/>
      </c>
      <c r="L73" s="12">
        <f>IF($B73="","",INT($B73)-WEEKDAY($B73,3))</f>
        <v/>
      </c>
      <c r="M73" s="9">
        <f>IF($G73="","",IFERROR(INDEX(SLA!$B$6:$B$10,MATCH($G73,SLA!$A$6:$A$10,0)),""))</f>
        <v/>
      </c>
      <c r="N73" s="13">
        <f>IF(OR($E73="",$M73=""),"",IF($E73&lt;=$M73,"Met","Missed"))</f>
        <v/>
      </c>
      <c r="O73" s="9">
        <f>IF($G73="","",IFERROR(INDEX(SLA!$C$6:$C$10,MATCH($G73,SLA!$A$6:$A$10,0)),""))</f>
        <v/>
      </c>
      <c r="P73" s="13">
        <f>IF(OR($J73="",$O73=""),"",IF($J73&lt;=$O73,"Met","Missed"))</f>
        <v/>
      </c>
    </row>
    <row r="74">
      <c r="A74" s="7" t="n"/>
      <c r="B74" s="8" t="n"/>
      <c r="C74" s="8" t="n"/>
      <c r="D74" s="8" t="n"/>
      <c r="E74" s="9">
        <f>IF(OR($A74="",$B74="",$C74=""),"",ROUND(($C74-$B74)*24,1))</f>
        <v/>
      </c>
      <c r="F74" s="10" t="n"/>
      <c r="G74" s="7" t="n"/>
      <c r="H74" s="7" t="n"/>
      <c r="I74" s="7" t="n"/>
      <c r="J74" s="9">
        <f>IF(OR($A74="",$B74="",$D74=""),"",ROUND(($D74-$B74)*24,1))</f>
        <v/>
      </c>
      <c r="K74" s="11">
        <f>IF(OR($A74="",$B74="",$C74=""),"",NETWORKDAYS($B74,$C74,SLA!$J$6:$J$25)-1)</f>
        <v/>
      </c>
      <c r="L74" s="12">
        <f>IF($B74="","",INT($B74)-WEEKDAY($B74,3))</f>
        <v/>
      </c>
      <c r="M74" s="9">
        <f>IF($G74="","",IFERROR(INDEX(SLA!$B$6:$B$10,MATCH($G74,SLA!$A$6:$A$10,0)),""))</f>
        <v/>
      </c>
      <c r="N74" s="13">
        <f>IF(OR($E74="",$M74=""),"",IF($E74&lt;=$M74,"Met","Missed"))</f>
        <v/>
      </c>
      <c r="O74" s="9">
        <f>IF($G74="","",IFERROR(INDEX(SLA!$C$6:$C$10,MATCH($G74,SLA!$A$6:$A$10,0)),""))</f>
        <v/>
      </c>
      <c r="P74" s="13">
        <f>IF(OR($J74="",$O74=""),"",IF($J74&lt;=$O74,"Met","Missed"))</f>
        <v/>
      </c>
    </row>
    <row r="75">
      <c r="A75" s="7" t="n"/>
      <c r="B75" s="8" t="n"/>
      <c r="C75" s="8" t="n"/>
      <c r="D75" s="8" t="n"/>
      <c r="E75" s="9">
        <f>IF(OR($A75="",$B75="",$C75=""),"",ROUND(($C75-$B75)*24,1))</f>
        <v/>
      </c>
      <c r="F75" s="10" t="n"/>
      <c r="G75" s="7" t="n"/>
      <c r="H75" s="7" t="n"/>
      <c r="I75" s="7" t="n"/>
      <c r="J75" s="9">
        <f>IF(OR($A75="",$B75="",$D75=""),"",ROUND(($D75-$B75)*24,1))</f>
        <v/>
      </c>
      <c r="K75" s="11">
        <f>IF(OR($A75="",$B75="",$C75=""),"",NETWORKDAYS($B75,$C75,SLA!$J$6:$J$25)-1)</f>
        <v/>
      </c>
      <c r="L75" s="12">
        <f>IF($B75="","",INT($B75)-WEEKDAY($B75,3))</f>
        <v/>
      </c>
      <c r="M75" s="9">
        <f>IF($G75="","",IFERROR(INDEX(SLA!$B$6:$B$10,MATCH($G75,SLA!$A$6:$A$10,0)),""))</f>
        <v/>
      </c>
      <c r="N75" s="13">
        <f>IF(OR($E75="",$M75=""),"",IF($E75&lt;=$M75,"Met","Missed"))</f>
        <v/>
      </c>
      <c r="O75" s="9">
        <f>IF($G75="","",IFERROR(INDEX(SLA!$C$6:$C$10,MATCH($G75,SLA!$A$6:$A$10,0)),""))</f>
        <v/>
      </c>
      <c r="P75" s="13">
        <f>IF(OR($J75="",$O75=""),"",IF($J75&lt;=$O75,"Met","Missed"))</f>
        <v/>
      </c>
    </row>
    <row r="76">
      <c r="A76" s="7" t="n"/>
      <c r="B76" s="8" t="n"/>
      <c r="C76" s="8" t="n"/>
      <c r="D76" s="8" t="n"/>
      <c r="E76" s="9">
        <f>IF(OR($A76="",$B76="",$C76=""),"",ROUND(($C76-$B76)*24,1))</f>
        <v/>
      </c>
      <c r="F76" s="10" t="n"/>
      <c r="G76" s="7" t="n"/>
      <c r="H76" s="7" t="n"/>
      <c r="I76" s="7" t="n"/>
      <c r="J76" s="9">
        <f>IF(OR($A76="",$B76="",$D76=""),"",ROUND(($D76-$B76)*24,1))</f>
        <v/>
      </c>
      <c r="K76" s="11">
        <f>IF(OR($A76="",$B76="",$C76=""),"",NETWORKDAYS($B76,$C76,SLA!$J$6:$J$25)-1)</f>
        <v/>
      </c>
      <c r="L76" s="12">
        <f>IF($B76="","",INT($B76)-WEEKDAY($B76,3))</f>
        <v/>
      </c>
      <c r="M76" s="9">
        <f>IF($G76="","",IFERROR(INDEX(SLA!$B$6:$B$10,MATCH($G76,SLA!$A$6:$A$10,0)),""))</f>
        <v/>
      </c>
      <c r="N76" s="13">
        <f>IF(OR($E76="",$M76=""),"",IF($E76&lt;=$M76,"Met","Missed"))</f>
        <v/>
      </c>
      <c r="O76" s="9">
        <f>IF($G76="","",IFERROR(INDEX(SLA!$C$6:$C$10,MATCH($G76,SLA!$A$6:$A$10,0)),""))</f>
        <v/>
      </c>
      <c r="P76" s="13">
        <f>IF(OR($J76="",$O76=""),"",IF($J76&lt;=$O76,"Met","Missed"))</f>
        <v/>
      </c>
    </row>
    <row r="77">
      <c r="A77" s="7" t="n"/>
      <c r="B77" s="8" t="n"/>
      <c r="C77" s="8" t="n"/>
      <c r="D77" s="8" t="n"/>
      <c r="E77" s="9">
        <f>IF(OR($A77="",$B77="",$C77=""),"",ROUND(($C77-$B77)*24,1))</f>
        <v/>
      </c>
      <c r="F77" s="10" t="n"/>
      <c r="G77" s="7" t="n"/>
      <c r="H77" s="7" t="n"/>
      <c r="I77" s="7" t="n"/>
      <c r="J77" s="9">
        <f>IF(OR($A77="",$B77="",$D77=""),"",ROUND(($D77-$B77)*24,1))</f>
        <v/>
      </c>
      <c r="K77" s="11">
        <f>IF(OR($A77="",$B77="",$C77=""),"",NETWORKDAYS($B77,$C77,SLA!$J$6:$J$25)-1)</f>
        <v/>
      </c>
      <c r="L77" s="12">
        <f>IF($B77="","",INT($B77)-WEEKDAY($B77,3))</f>
        <v/>
      </c>
      <c r="M77" s="9">
        <f>IF($G77="","",IFERROR(INDEX(SLA!$B$6:$B$10,MATCH($G77,SLA!$A$6:$A$10,0)),""))</f>
        <v/>
      </c>
      <c r="N77" s="13">
        <f>IF(OR($E77="",$M77=""),"",IF($E77&lt;=$M77,"Met","Missed"))</f>
        <v/>
      </c>
      <c r="O77" s="9">
        <f>IF($G77="","",IFERROR(INDEX(SLA!$C$6:$C$10,MATCH($G77,SLA!$A$6:$A$10,0)),""))</f>
        <v/>
      </c>
      <c r="P77" s="13">
        <f>IF(OR($J77="",$O77=""),"",IF($J77&lt;=$O77,"Met","Missed"))</f>
        <v/>
      </c>
    </row>
    <row r="78">
      <c r="A78" s="7" t="n"/>
      <c r="B78" s="8" t="n"/>
      <c r="C78" s="8" t="n"/>
      <c r="D78" s="8" t="n"/>
      <c r="E78" s="9">
        <f>IF(OR($A78="",$B78="",$C78=""),"",ROUND(($C78-$B78)*24,1))</f>
        <v/>
      </c>
      <c r="F78" s="10" t="n"/>
      <c r="G78" s="7" t="n"/>
      <c r="H78" s="7" t="n"/>
      <c r="I78" s="7" t="n"/>
      <c r="J78" s="9">
        <f>IF(OR($A78="",$B78="",$D78=""),"",ROUND(($D78-$B78)*24,1))</f>
        <v/>
      </c>
      <c r="K78" s="11">
        <f>IF(OR($A78="",$B78="",$C78=""),"",NETWORKDAYS($B78,$C78,SLA!$J$6:$J$25)-1)</f>
        <v/>
      </c>
      <c r="L78" s="12">
        <f>IF($B78="","",INT($B78)-WEEKDAY($B78,3))</f>
        <v/>
      </c>
      <c r="M78" s="9">
        <f>IF($G78="","",IFERROR(INDEX(SLA!$B$6:$B$10,MATCH($G78,SLA!$A$6:$A$10,0)),""))</f>
        <v/>
      </c>
      <c r="N78" s="13">
        <f>IF(OR($E78="",$M78=""),"",IF($E78&lt;=$M78,"Met","Missed"))</f>
        <v/>
      </c>
      <c r="O78" s="9">
        <f>IF($G78="","",IFERROR(INDEX(SLA!$C$6:$C$10,MATCH($G78,SLA!$A$6:$A$10,0)),""))</f>
        <v/>
      </c>
      <c r="P78" s="13">
        <f>IF(OR($J78="",$O78=""),"",IF($J78&lt;=$O78,"Met","Missed"))</f>
        <v/>
      </c>
    </row>
    <row r="79">
      <c r="A79" s="7" t="n"/>
      <c r="B79" s="8" t="n"/>
      <c r="C79" s="8" t="n"/>
      <c r="D79" s="8" t="n"/>
      <c r="E79" s="9">
        <f>IF(OR($A79="",$B79="",$C79=""),"",ROUND(($C79-$B79)*24,1))</f>
        <v/>
      </c>
      <c r="F79" s="10" t="n"/>
      <c r="G79" s="7" t="n"/>
      <c r="H79" s="7" t="n"/>
      <c r="I79" s="7" t="n"/>
      <c r="J79" s="9">
        <f>IF(OR($A79="",$B79="",$D79=""),"",ROUND(($D79-$B79)*24,1))</f>
        <v/>
      </c>
      <c r="K79" s="11">
        <f>IF(OR($A79="",$B79="",$C79=""),"",NETWORKDAYS($B79,$C79,SLA!$J$6:$J$25)-1)</f>
        <v/>
      </c>
      <c r="L79" s="12">
        <f>IF($B79="","",INT($B79)-WEEKDAY($B79,3))</f>
        <v/>
      </c>
      <c r="M79" s="9">
        <f>IF($G79="","",IFERROR(INDEX(SLA!$B$6:$B$10,MATCH($G79,SLA!$A$6:$A$10,0)),""))</f>
        <v/>
      </c>
      <c r="N79" s="13">
        <f>IF(OR($E79="",$M79=""),"",IF($E79&lt;=$M79,"Met","Missed"))</f>
        <v/>
      </c>
      <c r="O79" s="9">
        <f>IF($G79="","",IFERROR(INDEX(SLA!$C$6:$C$10,MATCH($G79,SLA!$A$6:$A$10,0)),""))</f>
        <v/>
      </c>
      <c r="P79" s="13">
        <f>IF(OR($J79="",$O79=""),"",IF($J79&lt;=$O79,"Met","Missed"))</f>
        <v/>
      </c>
    </row>
    <row r="80">
      <c r="A80" s="7" t="n"/>
      <c r="B80" s="8" t="n"/>
      <c r="C80" s="8" t="n"/>
      <c r="D80" s="8" t="n"/>
      <c r="E80" s="9">
        <f>IF(OR($A80="",$B80="",$C80=""),"",ROUND(($C80-$B80)*24,1))</f>
        <v/>
      </c>
      <c r="F80" s="10" t="n"/>
      <c r="G80" s="7" t="n"/>
      <c r="H80" s="7" t="n"/>
      <c r="I80" s="7" t="n"/>
      <c r="J80" s="9">
        <f>IF(OR($A80="",$B80="",$D80=""),"",ROUND(($D80-$B80)*24,1))</f>
        <v/>
      </c>
      <c r="K80" s="11">
        <f>IF(OR($A80="",$B80="",$C80=""),"",NETWORKDAYS($B80,$C80,SLA!$J$6:$J$25)-1)</f>
        <v/>
      </c>
      <c r="L80" s="12">
        <f>IF($B80="","",INT($B80)-WEEKDAY($B80,3))</f>
        <v/>
      </c>
      <c r="M80" s="9">
        <f>IF($G80="","",IFERROR(INDEX(SLA!$B$6:$B$10,MATCH($G80,SLA!$A$6:$A$10,0)),""))</f>
        <v/>
      </c>
      <c r="N80" s="13">
        <f>IF(OR($E80="",$M80=""),"",IF($E80&lt;=$M80,"Met","Missed"))</f>
        <v/>
      </c>
      <c r="O80" s="9">
        <f>IF($G80="","",IFERROR(INDEX(SLA!$C$6:$C$10,MATCH($G80,SLA!$A$6:$A$10,0)),""))</f>
        <v/>
      </c>
      <c r="P80" s="13">
        <f>IF(OR($J80="",$O80=""),"",IF($J80&lt;=$O80,"Met","Missed"))</f>
        <v/>
      </c>
    </row>
    <row r="81">
      <c r="A81" s="7" t="n"/>
      <c r="B81" s="8" t="n"/>
      <c r="C81" s="8" t="n"/>
      <c r="D81" s="8" t="n"/>
      <c r="E81" s="9">
        <f>IF(OR($A81="",$B81="",$C81=""),"",ROUND(($C81-$B81)*24,1))</f>
        <v/>
      </c>
      <c r="F81" s="10" t="n"/>
      <c r="G81" s="7" t="n"/>
      <c r="H81" s="7" t="n"/>
      <c r="I81" s="7" t="n"/>
      <c r="J81" s="9">
        <f>IF(OR($A81="",$B81="",$D81=""),"",ROUND(($D81-$B81)*24,1))</f>
        <v/>
      </c>
      <c r="K81" s="11">
        <f>IF(OR($A81="",$B81="",$C81=""),"",NETWORKDAYS($B81,$C81,SLA!$J$6:$J$25)-1)</f>
        <v/>
      </c>
      <c r="L81" s="12">
        <f>IF($B81="","",INT($B81)-WEEKDAY($B81,3))</f>
        <v/>
      </c>
      <c r="M81" s="9">
        <f>IF($G81="","",IFERROR(INDEX(SLA!$B$6:$B$10,MATCH($G81,SLA!$A$6:$A$10,0)),""))</f>
        <v/>
      </c>
      <c r="N81" s="13">
        <f>IF(OR($E81="",$M81=""),"",IF($E81&lt;=$M81,"Met","Missed"))</f>
        <v/>
      </c>
      <c r="O81" s="9">
        <f>IF($G81="","",IFERROR(INDEX(SLA!$C$6:$C$10,MATCH($G81,SLA!$A$6:$A$10,0)),""))</f>
        <v/>
      </c>
      <c r="P81" s="13">
        <f>IF(OR($J81="",$O81=""),"",IF($J81&lt;=$O81,"Met","Missed"))</f>
        <v/>
      </c>
    </row>
    <row r="82">
      <c r="A82" s="7" t="n"/>
      <c r="B82" s="8" t="n"/>
      <c r="C82" s="8" t="n"/>
      <c r="D82" s="8" t="n"/>
      <c r="E82" s="9">
        <f>IF(OR($A82="",$B82="",$C82=""),"",ROUND(($C82-$B82)*24,1))</f>
        <v/>
      </c>
      <c r="F82" s="10" t="n"/>
      <c r="G82" s="7" t="n"/>
      <c r="H82" s="7" t="n"/>
      <c r="I82" s="7" t="n"/>
      <c r="J82" s="9">
        <f>IF(OR($A82="",$B82="",$D82=""),"",ROUND(($D82-$B82)*24,1))</f>
        <v/>
      </c>
      <c r="K82" s="11">
        <f>IF(OR($A82="",$B82="",$C82=""),"",NETWORKDAYS($B82,$C82,SLA!$J$6:$J$25)-1)</f>
        <v/>
      </c>
      <c r="L82" s="12">
        <f>IF($B82="","",INT($B82)-WEEKDAY($B82,3))</f>
        <v/>
      </c>
      <c r="M82" s="9">
        <f>IF($G82="","",IFERROR(INDEX(SLA!$B$6:$B$10,MATCH($G82,SLA!$A$6:$A$10,0)),""))</f>
        <v/>
      </c>
      <c r="N82" s="13">
        <f>IF(OR($E82="",$M82=""),"",IF($E82&lt;=$M82,"Met","Missed"))</f>
        <v/>
      </c>
      <c r="O82" s="9">
        <f>IF($G82="","",IFERROR(INDEX(SLA!$C$6:$C$10,MATCH($G82,SLA!$A$6:$A$10,0)),""))</f>
        <v/>
      </c>
      <c r="P82" s="13">
        <f>IF(OR($J82="",$O82=""),"",IF($J82&lt;=$O82,"Met","Missed"))</f>
        <v/>
      </c>
    </row>
    <row r="83">
      <c r="A83" s="7" t="n"/>
      <c r="B83" s="8" t="n"/>
      <c r="C83" s="8" t="n"/>
      <c r="D83" s="8" t="n"/>
      <c r="E83" s="9">
        <f>IF(OR($A83="",$B83="",$C83=""),"",ROUND(($C83-$B83)*24,1))</f>
        <v/>
      </c>
      <c r="F83" s="10" t="n"/>
      <c r="G83" s="7" t="n"/>
      <c r="H83" s="7" t="n"/>
      <c r="I83" s="7" t="n"/>
      <c r="J83" s="9">
        <f>IF(OR($A83="",$B83="",$D83=""),"",ROUND(($D83-$B83)*24,1))</f>
        <v/>
      </c>
      <c r="K83" s="11">
        <f>IF(OR($A83="",$B83="",$C83=""),"",NETWORKDAYS($B83,$C83,SLA!$J$6:$J$25)-1)</f>
        <v/>
      </c>
      <c r="L83" s="12">
        <f>IF($B83="","",INT($B83)-WEEKDAY($B83,3))</f>
        <v/>
      </c>
      <c r="M83" s="9">
        <f>IF($G83="","",IFERROR(INDEX(SLA!$B$6:$B$10,MATCH($G83,SLA!$A$6:$A$10,0)),""))</f>
        <v/>
      </c>
      <c r="N83" s="13">
        <f>IF(OR($E83="",$M83=""),"",IF($E83&lt;=$M83,"Met","Missed"))</f>
        <v/>
      </c>
      <c r="O83" s="9">
        <f>IF($G83="","",IFERROR(INDEX(SLA!$C$6:$C$10,MATCH($G83,SLA!$A$6:$A$10,0)),""))</f>
        <v/>
      </c>
      <c r="P83" s="13">
        <f>IF(OR($J83="",$O83=""),"",IF($J83&lt;=$O83,"Met","Missed"))</f>
        <v/>
      </c>
    </row>
    <row r="84">
      <c r="A84" s="7" t="n"/>
      <c r="B84" s="8" t="n"/>
      <c r="C84" s="8" t="n"/>
      <c r="D84" s="8" t="n"/>
      <c r="E84" s="9">
        <f>IF(OR($A84="",$B84="",$C84=""),"",ROUND(($C84-$B84)*24,1))</f>
        <v/>
      </c>
      <c r="F84" s="10" t="n"/>
      <c r="G84" s="7" t="n"/>
      <c r="H84" s="7" t="n"/>
      <c r="I84" s="7" t="n"/>
      <c r="J84" s="9">
        <f>IF(OR($A84="",$B84="",$D84=""),"",ROUND(($D84-$B84)*24,1))</f>
        <v/>
      </c>
      <c r="K84" s="11">
        <f>IF(OR($A84="",$B84="",$C84=""),"",NETWORKDAYS($B84,$C84,SLA!$J$6:$J$25)-1)</f>
        <v/>
      </c>
      <c r="L84" s="12">
        <f>IF($B84="","",INT($B84)-WEEKDAY($B84,3))</f>
        <v/>
      </c>
      <c r="M84" s="9">
        <f>IF($G84="","",IFERROR(INDEX(SLA!$B$6:$B$10,MATCH($G84,SLA!$A$6:$A$10,0)),""))</f>
        <v/>
      </c>
      <c r="N84" s="13">
        <f>IF(OR($E84="",$M84=""),"",IF($E84&lt;=$M84,"Met","Missed"))</f>
        <v/>
      </c>
      <c r="O84" s="9">
        <f>IF($G84="","",IFERROR(INDEX(SLA!$C$6:$C$10,MATCH($G84,SLA!$A$6:$A$10,0)),""))</f>
        <v/>
      </c>
      <c r="P84" s="13">
        <f>IF(OR($J84="",$O84=""),"",IF($J84&lt;=$O84,"Met","Missed"))</f>
        <v/>
      </c>
    </row>
    <row r="85">
      <c r="A85" s="7" t="n"/>
      <c r="B85" s="8" t="n"/>
      <c r="C85" s="8" t="n"/>
      <c r="D85" s="8" t="n"/>
      <c r="E85" s="9">
        <f>IF(OR($A85="",$B85="",$C85=""),"",ROUND(($C85-$B85)*24,1))</f>
        <v/>
      </c>
      <c r="F85" s="10" t="n"/>
      <c r="G85" s="7" t="n"/>
      <c r="H85" s="7" t="n"/>
      <c r="I85" s="7" t="n"/>
      <c r="J85" s="9">
        <f>IF(OR($A85="",$B85="",$D85=""),"",ROUND(($D85-$B85)*24,1))</f>
        <v/>
      </c>
      <c r="K85" s="11">
        <f>IF(OR($A85="",$B85="",$C85=""),"",NETWORKDAYS($B85,$C85,SLA!$J$6:$J$25)-1)</f>
        <v/>
      </c>
      <c r="L85" s="12">
        <f>IF($B85="","",INT($B85)-WEEKDAY($B85,3))</f>
        <v/>
      </c>
      <c r="M85" s="9">
        <f>IF($G85="","",IFERROR(INDEX(SLA!$B$6:$B$10,MATCH($G85,SLA!$A$6:$A$10,0)),""))</f>
        <v/>
      </c>
      <c r="N85" s="13">
        <f>IF(OR($E85="",$M85=""),"",IF($E85&lt;=$M85,"Met","Missed"))</f>
        <v/>
      </c>
      <c r="O85" s="9">
        <f>IF($G85="","",IFERROR(INDEX(SLA!$C$6:$C$10,MATCH($G85,SLA!$A$6:$A$10,0)),""))</f>
        <v/>
      </c>
      <c r="P85" s="13">
        <f>IF(OR($J85="",$O85=""),"",IF($J85&lt;=$O85,"Met","Missed"))</f>
        <v/>
      </c>
    </row>
    <row r="86">
      <c r="A86" s="7" t="n"/>
      <c r="B86" s="8" t="n"/>
      <c r="C86" s="8" t="n"/>
      <c r="D86" s="8" t="n"/>
      <c r="E86" s="9">
        <f>IF(OR($A86="",$B86="",$C86=""),"",ROUND(($C86-$B86)*24,1))</f>
        <v/>
      </c>
      <c r="F86" s="10" t="n"/>
      <c r="G86" s="7" t="n"/>
      <c r="H86" s="7" t="n"/>
      <c r="I86" s="7" t="n"/>
      <c r="J86" s="9">
        <f>IF(OR($A86="",$B86="",$D86=""),"",ROUND(($D86-$B86)*24,1))</f>
        <v/>
      </c>
      <c r="K86" s="11">
        <f>IF(OR($A86="",$B86="",$C86=""),"",NETWORKDAYS($B86,$C86,SLA!$J$6:$J$25)-1)</f>
        <v/>
      </c>
      <c r="L86" s="12">
        <f>IF($B86="","",INT($B86)-WEEKDAY($B86,3))</f>
        <v/>
      </c>
      <c r="M86" s="9">
        <f>IF($G86="","",IFERROR(INDEX(SLA!$B$6:$B$10,MATCH($G86,SLA!$A$6:$A$10,0)),""))</f>
        <v/>
      </c>
      <c r="N86" s="13">
        <f>IF(OR($E86="",$M86=""),"",IF($E86&lt;=$M86,"Met","Missed"))</f>
        <v/>
      </c>
      <c r="O86" s="9">
        <f>IF($G86="","",IFERROR(INDEX(SLA!$C$6:$C$10,MATCH($G86,SLA!$A$6:$A$10,0)),""))</f>
        <v/>
      </c>
      <c r="P86" s="13">
        <f>IF(OR($J86="",$O86=""),"",IF($J86&lt;=$O86,"Met","Missed"))</f>
        <v/>
      </c>
    </row>
    <row r="87">
      <c r="A87" s="7" t="n"/>
      <c r="B87" s="8" t="n"/>
      <c r="C87" s="8" t="n"/>
      <c r="D87" s="8" t="n"/>
      <c r="E87" s="9">
        <f>IF(OR($A87="",$B87="",$C87=""),"",ROUND(($C87-$B87)*24,1))</f>
        <v/>
      </c>
      <c r="F87" s="10" t="n"/>
      <c r="G87" s="7" t="n"/>
      <c r="H87" s="7" t="n"/>
      <c r="I87" s="7" t="n"/>
      <c r="J87" s="9">
        <f>IF(OR($A87="",$B87="",$D87=""),"",ROUND(($D87-$B87)*24,1))</f>
        <v/>
      </c>
      <c r="K87" s="11">
        <f>IF(OR($A87="",$B87="",$C87=""),"",NETWORKDAYS($B87,$C87,SLA!$J$6:$J$25)-1)</f>
        <v/>
      </c>
      <c r="L87" s="12">
        <f>IF($B87="","",INT($B87)-WEEKDAY($B87,3))</f>
        <v/>
      </c>
      <c r="M87" s="9">
        <f>IF($G87="","",IFERROR(INDEX(SLA!$B$6:$B$10,MATCH($G87,SLA!$A$6:$A$10,0)),""))</f>
        <v/>
      </c>
      <c r="N87" s="13">
        <f>IF(OR($E87="",$M87=""),"",IF($E87&lt;=$M87,"Met","Missed"))</f>
        <v/>
      </c>
      <c r="O87" s="9">
        <f>IF($G87="","",IFERROR(INDEX(SLA!$C$6:$C$10,MATCH($G87,SLA!$A$6:$A$10,0)),""))</f>
        <v/>
      </c>
      <c r="P87" s="13">
        <f>IF(OR($J87="",$O87=""),"",IF($J87&lt;=$O87,"Met","Missed"))</f>
        <v/>
      </c>
    </row>
    <row r="88">
      <c r="A88" s="7" t="n"/>
      <c r="B88" s="8" t="n"/>
      <c r="C88" s="8" t="n"/>
      <c r="D88" s="8" t="n"/>
      <c r="E88" s="9">
        <f>IF(OR($A88="",$B88="",$C88=""),"",ROUND(($C88-$B88)*24,1))</f>
        <v/>
      </c>
      <c r="F88" s="10" t="n"/>
      <c r="G88" s="7" t="n"/>
      <c r="H88" s="7" t="n"/>
      <c r="I88" s="7" t="n"/>
      <c r="J88" s="9">
        <f>IF(OR($A88="",$B88="",$D88=""),"",ROUND(($D88-$B88)*24,1))</f>
        <v/>
      </c>
      <c r="K88" s="11">
        <f>IF(OR($A88="",$B88="",$C88=""),"",NETWORKDAYS($B88,$C88,SLA!$J$6:$J$25)-1)</f>
        <v/>
      </c>
      <c r="L88" s="12">
        <f>IF($B88="","",INT($B88)-WEEKDAY($B88,3))</f>
        <v/>
      </c>
      <c r="M88" s="9">
        <f>IF($G88="","",IFERROR(INDEX(SLA!$B$6:$B$10,MATCH($G88,SLA!$A$6:$A$10,0)),""))</f>
        <v/>
      </c>
      <c r="N88" s="13">
        <f>IF(OR($E88="",$M88=""),"",IF($E88&lt;=$M88,"Met","Missed"))</f>
        <v/>
      </c>
      <c r="O88" s="9">
        <f>IF($G88="","",IFERROR(INDEX(SLA!$C$6:$C$10,MATCH($G88,SLA!$A$6:$A$10,0)),""))</f>
        <v/>
      </c>
      <c r="P88" s="13">
        <f>IF(OR($J88="",$O88=""),"",IF($J88&lt;=$O88,"Met","Missed"))</f>
        <v/>
      </c>
    </row>
    <row r="89">
      <c r="A89" s="7" t="n"/>
      <c r="B89" s="8" t="n"/>
      <c r="C89" s="8" t="n"/>
      <c r="D89" s="8" t="n"/>
      <c r="E89" s="9">
        <f>IF(OR($A89="",$B89="",$C89=""),"",ROUND(($C89-$B89)*24,1))</f>
        <v/>
      </c>
      <c r="F89" s="10" t="n"/>
      <c r="G89" s="7" t="n"/>
      <c r="H89" s="7" t="n"/>
      <c r="I89" s="7" t="n"/>
      <c r="J89" s="9">
        <f>IF(OR($A89="",$B89="",$D89=""),"",ROUND(($D89-$B89)*24,1))</f>
        <v/>
      </c>
      <c r="K89" s="11">
        <f>IF(OR($A89="",$B89="",$C89=""),"",NETWORKDAYS($B89,$C89,SLA!$J$6:$J$25)-1)</f>
        <v/>
      </c>
      <c r="L89" s="12">
        <f>IF($B89="","",INT($B89)-WEEKDAY($B89,3))</f>
        <v/>
      </c>
      <c r="M89" s="9">
        <f>IF($G89="","",IFERROR(INDEX(SLA!$B$6:$B$10,MATCH($G89,SLA!$A$6:$A$10,0)),""))</f>
        <v/>
      </c>
      <c r="N89" s="13">
        <f>IF(OR($E89="",$M89=""),"",IF($E89&lt;=$M89,"Met","Missed"))</f>
        <v/>
      </c>
      <c r="O89" s="9">
        <f>IF($G89="","",IFERROR(INDEX(SLA!$C$6:$C$10,MATCH($G89,SLA!$A$6:$A$10,0)),""))</f>
        <v/>
      </c>
      <c r="P89" s="13">
        <f>IF(OR($J89="",$O89=""),"",IF($J89&lt;=$O89,"Met","Missed"))</f>
        <v/>
      </c>
    </row>
    <row r="90">
      <c r="A90" s="7" t="n"/>
      <c r="B90" s="8" t="n"/>
      <c r="C90" s="8" t="n"/>
      <c r="D90" s="8" t="n"/>
      <c r="E90" s="9">
        <f>IF(OR($A90="",$B90="",$C90=""),"",ROUND(($C90-$B90)*24,1))</f>
        <v/>
      </c>
      <c r="F90" s="10" t="n"/>
      <c r="G90" s="7" t="n"/>
      <c r="H90" s="7" t="n"/>
      <c r="I90" s="7" t="n"/>
      <c r="J90" s="9">
        <f>IF(OR($A90="",$B90="",$D90=""),"",ROUND(($D90-$B90)*24,1))</f>
        <v/>
      </c>
      <c r="K90" s="11">
        <f>IF(OR($A90="",$B90="",$C90=""),"",NETWORKDAYS($B90,$C90,SLA!$J$6:$J$25)-1)</f>
        <v/>
      </c>
      <c r="L90" s="12">
        <f>IF($B90="","",INT($B90)-WEEKDAY($B90,3))</f>
        <v/>
      </c>
      <c r="M90" s="9">
        <f>IF($G90="","",IFERROR(INDEX(SLA!$B$6:$B$10,MATCH($G90,SLA!$A$6:$A$10,0)),""))</f>
        <v/>
      </c>
      <c r="N90" s="13">
        <f>IF(OR($E90="",$M90=""),"",IF($E90&lt;=$M90,"Met","Missed"))</f>
        <v/>
      </c>
      <c r="O90" s="9">
        <f>IF($G90="","",IFERROR(INDEX(SLA!$C$6:$C$10,MATCH($G90,SLA!$A$6:$A$10,0)),""))</f>
        <v/>
      </c>
      <c r="P90" s="13">
        <f>IF(OR($J90="",$O90=""),"",IF($J90&lt;=$O90,"Met","Missed"))</f>
        <v/>
      </c>
    </row>
    <row r="91">
      <c r="A91" s="7" t="n"/>
      <c r="B91" s="8" t="n"/>
      <c r="C91" s="8" t="n"/>
      <c r="D91" s="8" t="n"/>
      <c r="E91" s="9">
        <f>IF(OR($A91="",$B91="",$C91=""),"",ROUND(($C91-$B91)*24,1))</f>
        <v/>
      </c>
      <c r="F91" s="10" t="n"/>
      <c r="G91" s="7" t="n"/>
      <c r="H91" s="7" t="n"/>
      <c r="I91" s="7" t="n"/>
      <c r="J91" s="9">
        <f>IF(OR($A91="",$B91="",$D91=""),"",ROUND(($D91-$B91)*24,1))</f>
        <v/>
      </c>
      <c r="K91" s="11">
        <f>IF(OR($A91="",$B91="",$C91=""),"",NETWORKDAYS($B91,$C91,SLA!$J$6:$J$25)-1)</f>
        <v/>
      </c>
      <c r="L91" s="12">
        <f>IF($B91="","",INT($B91)-WEEKDAY($B91,3))</f>
        <v/>
      </c>
      <c r="M91" s="9">
        <f>IF($G91="","",IFERROR(INDEX(SLA!$B$6:$B$10,MATCH($G91,SLA!$A$6:$A$10,0)),""))</f>
        <v/>
      </c>
      <c r="N91" s="13">
        <f>IF(OR($E91="",$M91=""),"",IF($E91&lt;=$M91,"Met","Missed"))</f>
        <v/>
      </c>
      <c r="O91" s="9">
        <f>IF($G91="","",IFERROR(INDEX(SLA!$C$6:$C$10,MATCH($G91,SLA!$A$6:$A$10,0)),""))</f>
        <v/>
      </c>
      <c r="P91" s="13">
        <f>IF(OR($J91="",$O91=""),"",IF($J91&lt;=$O91,"Met","Missed"))</f>
        <v/>
      </c>
    </row>
    <row r="92">
      <c r="A92" s="7" t="n"/>
      <c r="B92" s="8" t="n"/>
      <c r="C92" s="8" t="n"/>
      <c r="D92" s="8" t="n"/>
      <c r="E92" s="9">
        <f>IF(OR($A92="",$B92="",$C92=""),"",ROUND(($C92-$B92)*24,1))</f>
        <v/>
      </c>
      <c r="F92" s="10" t="n"/>
      <c r="G92" s="7" t="n"/>
      <c r="H92" s="7" t="n"/>
      <c r="I92" s="7" t="n"/>
      <c r="J92" s="9">
        <f>IF(OR($A92="",$B92="",$D92=""),"",ROUND(($D92-$B92)*24,1))</f>
        <v/>
      </c>
      <c r="K92" s="11">
        <f>IF(OR($A92="",$B92="",$C92=""),"",NETWORKDAYS($B92,$C92,SLA!$J$6:$J$25)-1)</f>
        <v/>
      </c>
      <c r="L92" s="12">
        <f>IF($B92="","",INT($B92)-WEEKDAY($B92,3))</f>
        <v/>
      </c>
      <c r="M92" s="9">
        <f>IF($G92="","",IFERROR(INDEX(SLA!$B$6:$B$10,MATCH($G92,SLA!$A$6:$A$10,0)),""))</f>
        <v/>
      </c>
      <c r="N92" s="13">
        <f>IF(OR($E92="",$M92=""),"",IF($E92&lt;=$M92,"Met","Missed"))</f>
        <v/>
      </c>
      <c r="O92" s="9">
        <f>IF($G92="","",IFERROR(INDEX(SLA!$C$6:$C$10,MATCH($G92,SLA!$A$6:$A$10,0)),""))</f>
        <v/>
      </c>
      <c r="P92" s="13">
        <f>IF(OR($J92="",$O92=""),"",IF($J92&lt;=$O92,"Met","Missed"))</f>
        <v/>
      </c>
    </row>
    <row r="93">
      <c r="A93" s="7" t="n"/>
      <c r="B93" s="8" t="n"/>
      <c r="C93" s="8" t="n"/>
      <c r="D93" s="8" t="n"/>
      <c r="E93" s="9">
        <f>IF(OR($A93="",$B93="",$C93=""),"",ROUND(($C93-$B93)*24,1))</f>
        <v/>
      </c>
      <c r="F93" s="10" t="n"/>
      <c r="G93" s="7" t="n"/>
      <c r="H93" s="7" t="n"/>
      <c r="I93" s="7" t="n"/>
      <c r="J93" s="9">
        <f>IF(OR($A93="",$B93="",$D93=""),"",ROUND(($D93-$B93)*24,1))</f>
        <v/>
      </c>
      <c r="K93" s="11">
        <f>IF(OR($A93="",$B93="",$C93=""),"",NETWORKDAYS($B93,$C93,SLA!$J$6:$J$25)-1)</f>
        <v/>
      </c>
      <c r="L93" s="12">
        <f>IF($B93="","",INT($B93)-WEEKDAY($B93,3))</f>
        <v/>
      </c>
      <c r="M93" s="9">
        <f>IF($G93="","",IFERROR(INDEX(SLA!$B$6:$B$10,MATCH($G93,SLA!$A$6:$A$10,0)),""))</f>
        <v/>
      </c>
      <c r="N93" s="13">
        <f>IF(OR($E93="",$M93=""),"",IF($E93&lt;=$M93,"Met","Missed"))</f>
        <v/>
      </c>
      <c r="O93" s="9">
        <f>IF($G93="","",IFERROR(INDEX(SLA!$C$6:$C$10,MATCH($G93,SLA!$A$6:$A$10,0)),""))</f>
        <v/>
      </c>
      <c r="P93" s="13">
        <f>IF(OR($J93="",$O93=""),"",IF($J93&lt;=$O93,"Met","Missed"))</f>
        <v/>
      </c>
    </row>
    <row r="94">
      <c r="A94" s="7" t="n"/>
      <c r="B94" s="8" t="n"/>
      <c r="C94" s="8" t="n"/>
      <c r="D94" s="8" t="n"/>
      <c r="E94" s="9">
        <f>IF(OR($A94="",$B94="",$C94=""),"",ROUND(($C94-$B94)*24,1))</f>
        <v/>
      </c>
      <c r="F94" s="10" t="n"/>
      <c r="G94" s="7" t="n"/>
      <c r="H94" s="7" t="n"/>
      <c r="I94" s="7" t="n"/>
      <c r="J94" s="9">
        <f>IF(OR($A94="",$B94="",$D94=""),"",ROUND(($D94-$B94)*24,1))</f>
        <v/>
      </c>
      <c r="K94" s="11">
        <f>IF(OR($A94="",$B94="",$C94=""),"",NETWORKDAYS($B94,$C94,SLA!$J$6:$J$25)-1)</f>
        <v/>
      </c>
      <c r="L94" s="12">
        <f>IF($B94="","",INT($B94)-WEEKDAY($B94,3))</f>
        <v/>
      </c>
      <c r="M94" s="9">
        <f>IF($G94="","",IFERROR(INDEX(SLA!$B$6:$B$10,MATCH($G94,SLA!$A$6:$A$10,0)),""))</f>
        <v/>
      </c>
      <c r="N94" s="13">
        <f>IF(OR($E94="",$M94=""),"",IF($E94&lt;=$M94,"Met","Missed"))</f>
        <v/>
      </c>
      <c r="O94" s="9">
        <f>IF($G94="","",IFERROR(INDEX(SLA!$C$6:$C$10,MATCH($G94,SLA!$A$6:$A$10,0)),""))</f>
        <v/>
      </c>
      <c r="P94" s="13">
        <f>IF(OR($J94="",$O94=""),"",IF($J94&lt;=$O94,"Met","Missed"))</f>
        <v/>
      </c>
    </row>
    <row r="95">
      <c r="A95" s="7" t="n"/>
      <c r="B95" s="8" t="n"/>
      <c r="C95" s="8" t="n"/>
      <c r="D95" s="8" t="n"/>
      <c r="E95" s="9">
        <f>IF(OR($A95="",$B95="",$C95=""),"",ROUND(($C95-$B95)*24,1))</f>
        <v/>
      </c>
      <c r="F95" s="10" t="n"/>
      <c r="G95" s="7" t="n"/>
      <c r="H95" s="7" t="n"/>
      <c r="I95" s="7" t="n"/>
      <c r="J95" s="9">
        <f>IF(OR($A95="",$B95="",$D95=""),"",ROUND(($D95-$B95)*24,1))</f>
        <v/>
      </c>
      <c r="K95" s="11">
        <f>IF(OR($A95="",$B95="",$C95=""),"",NETWORKDAYS($B95,$C95,SLA!$J$6:$J$25)-1)</f>
        <v/>
      </c>
      <c r="L95" s="12">
        <f>IF($B95="","",INT($B95)-WEEKDAY($B95,3))</f>
        <v/>
      </c>
      <c r="M95" s="9">
        <f>IF($G95="","",IFERROR(INDEX(SLA!$B$6:$B$10,MATCH($G95,SLA!$A$6:$A$10,0)),""))</f>
        <v/>
      </c>
      <c r="N95" s="13">
        <f>IF(OR($E95="",$M95=""),"",IF($E95&lt;=$M95,"Met","Missed"))</f>
        <v/>
      </c>
      <c r="O95" s="9">
        <f>IF($G95="","",IFERROR(INDEX(SLA!$C$6:$C$10,MATCH($G95,SLA!$A$6:$A$10,0)),""))</f>
        <v/>
      </c>
      <c r="P95" s="13">
        <f>IF(OR($J95="",$O95=""),"",IF($J95&lt;=$O95,"Met","Missed"))</f>
        <v/>
      </c>
    </row>
    <row r="96">
      <c r="A96" s="7" t="n"/>
      <c r="B96" s="8" t="n"/>
      <c r="C96" s="8" t="n"/>
      <c r="D96" s="8" t="n"/>
      <c r="E96" s="9">
        <f>IF(OR($A96="",$B96="",$C96=""),"",ROUND(($C96-$B96)*24,1))</f>
        <v/>
      </c>
      <c r="F96" s="10" t="n"/>
      <c r="G96" s="7" t="n"/>
      <c r="H96" s="7" t="n"/>
      <c r="I96" s="7" t="n"/>
      <c r="J96" s="9">
        <f>IF(OR($A96="",$B96="",$D96=""),"",ROUND(($D96-$B96)*24,1))</f>
        <v/>
      </c>
      <c r="K96" s="11">
        <f>IF(OR($A96="",$B96="",$C96=""),"",NETWORKDAYS($B96,$C96,SLA!$J$6:$J$25)-1)</f>
        <v/>
      </c>
      <c r="L96" s="12">
        <f>IF($B96="","",INT($B96)-WEEKDAY($B96,3))</f>
        <v/>
      </c>
      <c r="M96" s="9">
        <f>IF($G96="","",IFERROR(INDEX(SLA!$B$6:$B$10,MATCH($G96,SLA!$A$6:$A$10,0)),""))</f>
        <v/>
      </c>
      <c r="N96" s="13">
        <f>IF(OR($E96="",$M96=""),"",IF($E96&lt;=$M96,"Met","Missed"))</f>
        <v/>
      </c>
      <c r="O96" s="9">
        <f>IF($G96="","",IFERROR(INDEX(SLA!$C$6:$C$10,MATCH($G96,SLA!$A$6:$A$10,0)),""))</f>
        <v/>
      </c>
      <c r="P96" s="13">
        <f>IF(OR($J96="",$O96=""),"",IF($J96&lt;=$O96,"Met","Missed"))</f>
        <v/>
      </c>
    </row>
    <row r="97">
      <c r="A97" s="7" t="n"/>
      <c r="B97" s="8" t="n"/>
      <c r="C97" s="8" t="n"/>
      <c r="D97" s="8" t="n"/>
      <c r="E97" s="9">
        <f>IF(OR($A97="",$B97="",$C97=""),"",ROUND(($C97-$B97)*24,1))</f>
        <v/>
      </c>
      <c r="F97" s="10" t="n"/>
      <c r="G97" s="7" t="n"/>
      <c r="H97" s="7" t="n"/>
      <c r="I97" s="7" t="n"/>
      <c r="J97" s="9">
        <f>IF(OR($A97="",$B97="",$D97=""),"",ROUND(($D97-$B97)*24,1))</f>
        <v/>
      </c>
      <c r="K97" s="11">
        <f>IF(OR($A97="",$B97="",$C97=""),"",NETWORKDAYS($B97,$C97,SLA!$J$6:$J$25)-1)</f>
        <v/>
      </c>
      <c r="L97" s="12">
        <f>IF($B97="","",INT($B97)-WEEKDAY($B97,3))</f>
        <v/>
      </c>
      <c r="M97" s="9">
        <f>IF($G97="","",IFERROR(INDEX(SLA!$B$6:$B$10,MATCH($G97,SLA!$A$6:$A$10,0)),""))</f>
        <v/>
      </c>
      <c r="N97" s="13">
        <f>IF(OR($E97="",$M97=""),"",IF($E97&lt;=$M97,"Met","Missed"))</f>
        <v/>
      </c>
      <c r="O97" s="9">
        <f>IF($G97="","",IFERROR(INDEX(SLA!$C$6:$C$10,MATCH($G97,SLA!$A$6:$A$10,0)),""))</f>
        <v/>
      </c>
      <c r="P97" s="13">
        <f>IF(OR($J97="",$O97=""),"",IF($J97&lt;=$O97,"Met","Missed"))</f>
        <v/>
      </c>
    </row>
    <row r="98">
      <c r="A98" s="7" t="n"/>
      <c r="B98" s="8" t="n"/>
      <c r="C98" s="8" t="n"/>
      <c r="D98" s="8" t="n"/>
      <c r="E98" s="9">
        <f>IF(OR($A98="",$B98="",$C98=""),"",ROUND(($C98-$B98)*24,1))</f>
        <v/>
      </c>
      <c r="F98" s="10" t="n"/>
      <c r="G98" s="7" t="n"/>
      <c r="H98" s="7" t="n"/>
      <c r="I98" s="7" t="n"/>
      <c r="J98" s="9">
        <f>IF(OR($A98="",$B98="",$D98=""),"",ROUND(($D98-$B98)*24,1))</f>
        <v/>
      </c>
      <c r="K98" s="11">
        <f>IF(OR($A98="",$B98="",$C98=""),"",NETWORKDAYS($B98,$C98,SLA!$J$6:$J$25)-1)</f>
        <v/>
      </c>
      <c r="L98" s="12">
        <f>IF($B98="","",INT($B98)-WEEKDAY($B98,3))</f>
        <v/>
      </c>
      <c r="M98" s="9">
        <f>IF($G98="","",IFERROR(INDEX(SLA!$B$6:$B$10,MATCH($G98,SLA!$A$6:$A$10,0)),""))</f>
        <v/>
      </c>
      <c r="N98" s="13">
        <f>IF(OR($E98="",$M98=""),"",IF($E98&lt;=$M98,"Met","Missed"))</f>
        <v/>
      </c>
      <c r="O98" s="9">
        <f>IF($G98="","",IFERROR(INDEX(SLA!$C$6:$C$10,MATCH($G98,SLA!$A$6:$A$10,0)),""))</f>
        <v/>
      </c>
      <c r="P98" s="13">
        <f>IF(OR($J98="",$O98=""),"",IF($J98&lt;=$O98,"Met","Missed"))</f>
        <v/>
      </c>
    </row>
    <row r="99">
      <c r="A99" s="7" t="n"/>
      <c r="B99" s="8" t="n"/>
      <c r="C99" s="8" t="n"/>
      <c r="D99" s="8" t="n"/>
      <c r="E99" s="9">
        <f>IF(OR($A99="",$B99="",$C99=""),"",ROUND(($C99-$B99)*24,1))</f>
        <v/>
      </c>
      <c r="F99" s="10" t="n"/>
      <c r="G99" s="7" t="n"/>
      <c r="H99" s="7" t="n"/>
      <c r="I99" s="7" t="n"/>
      <c r="J99" s="9">
        <f>IF(OR($A99="",$B99="",$D99=""),"",ROUND(($D99-$B99)*24,1))</f>
        <v/>
      </c>
      <c r="K99" s="11">
        <f>IF(OR($A99="",$B99="",$C99=""),"",NETWORKDAYS($B99,$C99,SLA!$J$6:$J$25)-1)</f>
        <v/>
      </c>
      <c r="L99" s="12">
        <f>IF($B99="","",INT($B99)-WEEKDAY($B99,3))</f>
        <v/>
      </c>
      <c r="M99" s="9">
        <f>IF($G99="","",IFERROR(INDEX(SLA!$B$6:$B$10,MATCH($G99,SLA!$A$6:$A$10,0)),""))</f>
        <v/>
      </c>
      <c r="N99" s="13">
        <f>IF(OR($E99="",$M99=""),"",IF($E99&lt;=$M99,"Met","Missed"))</f>
        <v/>
      </c>
      <c r="O99" s="9">
        <f>IF($G99="","",IFERROR(INDEX(SLA!$C$6:$C$10,MATCH($G99,SLA!$A$6:$A$10,0)),""))</f>
        <v/>
      </c>
      <c r="P99" s="13">
        <f>IF(OR($J99="",$O99=""),"",IF($J99&lt;=$O99,"Met","Missed"))</f>
        <v/>
      </c>
    </row>
    <row r="100">
      <c r="A100" s="7" t="n"/>
      <c r="B100" s="8" t="n"/>
      <c r="C100" s="8" t="n"/>
      <c r="D100" s="8" t="n"/>
      <c r="E100" s="9">
        <f>IF(OR($A100="",$B100="",$C100=""),"",ROUND(($C100-$B100)*24,1))</f>
        <v/>
      </c>
      <c r="F100" s="10" t="n"/>
      <c r="G100" s="7" t="n"/>
      <c r="H100" s="7" t="n"/>
      <c r="I100" s="7" t="n"/>
      <c r="J100" s="9">
        <f>IF(OR($A100="",$B100="",$D100=""),"",ROUND(($D100-$B100)*24,1))</f>
        <v/>
      </c>
      <c r="K100" s="11">
        <f>IF(OR($A100="",$B100="",$C100=""),"",NETWORKDAYS($B100,$C100,SLA!$J$6:$J$25)-1)</f>
        <v/>
      </c>
      <c r="L100" s="12">
        <f>IF($B100="","",INT($B100)-WEEKDAY($B100,3))</f>
        <v/>
      </c>
      <c r="M100" s="9">
        <f>IF($G100="","",IFERROR(INDEX(SLA!$B$6:$B$10,MATCH($G100,SLA!$A$6:$A$10,0)),""))</f>
        <v/>
      </c>
      <c r="N100" s="13">
        <f>IF(OR($E100="",$M100=""),"",IF($E100&lt;=$M100,"Met","Missed"))</f>
        <v/>
      </c>
      <c r="O100" s="9">
        <f>IF($G100="","",IFERROR(INDEX(SLA!$C$6:$C$10,MATCH($G100,SLA!$A$6:$A$10,0)),""))</f>
        <v/>
      </c>
      <c r="P100" s="13">
        <f>IF(OR($J100="",$O100=""),"",IF($J100&lt;=$O100,"Met","Missed"))</f>
        <v/>
      </c>
    </row>
    <row r="101">
      <c r="A101" s="7" t="n"/>
      <c r="B101" s="8" t="n"/>
      <c r="C101" s="8" t="n"/>
      <c r="D101" s="8" t="n"/>
      <c r="E101" s="9">
        <f>IF(OR($A101="",$B101="",$C101=""),"",ROUND(($C101-$B101)*24,1))</f>
        <v/>
      </c>
      <c r="F101" s="10" t="n"/>
      <c r="G101" s="7" t="n"/>
      <c r="H101" s="7" t="n"/>
      <c r="I101" s="7" t="n"/>
      <c r="J101" s="9">
        <f>IF(OR($A101="",$B101="",$D101=""),"",ROUND(($D101-$B101)*24,1))</f>
        <v/>
      </c>
      <c r="K101" s="11">
        <f>IF(OR($A101="",$B101="",$C101=""),"",NETWORKDAYS($B101,$C101,SLA!$J$6:$J$25)-1)</f>
        <v/>
      </c>
      <c r="L101" s="12">
        <f>IF($B101="","",INT($B101)-WEEKDAY($B101,3))</f>
        <v/>
      </c>
      <c r="M101" s="9">
        <f>IF($G101="","",IFERROR(INDEX(SLA!$B$6:$B$10,MATCH($G101,SLA!$A$6:$A$10,0)),""))</f>
        <v/>
      </c>
      <c r="N101" s="13">
        <f>IF(OR($E101="",$M101=""),"",IF($E101&lt;=$M101,"Met","Missed"))</f>
        <v/>
      </c>
      <c r="O101" s="9">
        <f>IF($G101="","",IFERROR(INDEX(SLA!$C$6:$C$10,MATCH($G101,SLA!$A$6:$A$10,0)),""))</f>
        <v/>
      </c>
      <c r="P101" s="13">
        <f>IF(OR($J101="",$O101=""),"",IF($J101&lt;=$O101,"Met","Missed"))</f>
        <v/>
      </c>
    </row>
    <row r="102">
      <c r="A102" s="7" t="n"/>
      <c r="B102" s="8" t="n"/>
      <c r="C102" s="8" t="n"/>
      <c r="D102" s="8" t="n"/>
      <c r="E102" s="9">
        <f>IF(OR($A102="",$B102="",$C102=""),"",ROUND(($C102-$B102)*24,1))</f>
        <v/>
      </c>
      <c r="F102" s="10" t="n"/>
      <c r="G102" s="7" t="n"/>
      <c r="H102" s="7" t="n"/>
      <c r="I102" s="7" t="n"/>
      <c r="J102" s="9">
        <f>IF(OR($A102="",$B102="",$D102=""),"",ROUND(($D102-$B102)*24,1))</f>
        <v/>
      </c>
      <c r="K102" s="11">
        <f>IF(OR($A102="",$B102="",$C102=""),"",NETWORKDAYS($B102,$C102,SLA!$J$6:$J$25)-1)</f>
        <v/>
      </c>
      <c r="L102" s="12">
        <f>IF($B102="","",INT($B102)-WEEKDAY($B102,3))</f>
        <v/>
      </c>
      <c r="M102" s="9">
        <f>IF($G102="","",IFERROR(INDEX(SLA!$B$6:$B$10,MATCH($G102,SLA!$A$6:$A$10,0)),""))</f>
        <v/>
      </c>
      <c r="N102" s="13">
        <f>IF(OR($E102="",$M102=""),"",IF($E102&lt;=$M102,"Met","Missed"))</f>
        <v/>
      </c>
      <c r="O102" s="9">
        <f>IF($G102="","",IFERROR(INDEX(SLA!$C$6:$C$10,MATCH($G102,SLA!$A$6:$A$10,0)),""))</f>
        <v/>
      </c>
      <c r="P102" s="13">
        <f>IF(OR($J102="",$O102=""),"",IF($J102&lt;=$O102,"Met","Missed"))</f>
        <v/>
      </c>
    </row>
    <row r="103">
      <c r="A103" s="7" t="n"/>
      <c r="B103" s="8" t="n"/>
      <c r="C103" s="8" t="n"/>
      <c r="D103" s="8" t="n"/>
      <c r="E103" s="9">
        <f>IF(OR($A103="",$B103="",$C103=""),"",ROUND(($C103-$B103)*24,1))</f>
        <v/>
      </c>
      <c r="F103" s="10" t="n"/>
      <c r="G103" s="7" t="n"/>
      <c r="H103" s="7" t="n"/>
      <c r="I103" s="7" t="n"/>
      <c r="J103" s="9">
        <f>IF(OR($A103="",$B103="",$D103=""),"",ROUND(($D103-$B103)*24,1))</f>
        <v/>
      </c>
      <c r="K103" s="11">
        <f>IF(OR($A103="",$B103="",$C103=""),"",NETWORKDAYS($B103,$C103,SLA!$J$6:$J$25)-1)</f>
        <v/>
      </c>
      <c r="L103" s="12">
        <f>IF($B103="","",INT($B103)-WEEKDAY($B103,3))</f>
        <v/>
      </c>
      <c r="M103" s="9">
        <f>IF($G103="","",IFERROR(INDEX(SLA!$B$6:$B$10,MATCH($G103,SLA!$A$6:$A$10,0)),""))</f>
        <v/>
      </c>
      <c r="N103" s="13">
        <f>IF(OR($E103="",$M103=""),"",IF($E103&lt;=$M103,"Met","Missed"))</f>
        <v/>
      </c>
      <c r="O103" s="9">
        <f>IF($G103="","",IFERROR(INDEX(SLA!$C$6:$C$10,MATCH($G103,SLA!$A$6:$A$10,0)),""))</f>
        <v/>
      </c>
      <c r="P103" s="13">
        <f>IF(OR($J103="",$O103=""),"",IF($J103&lt;=$O103,"Met","Missed"))</f>
        <v/>
      </c>
    </row>
    <row r="104">
      <c r="A104" s="7" t="n"/>
      <c r="B104" s="8" t="n"/>
      <c r="C104" s="8" t="n"/>
      <c r="D104" s="8" t="n"/>
      <c r="E104" s="9">
        <f>IF(OR($A104="",$B104="",$C104=""),"",ROUND(($C104-$B104)*24,1))</f>
        <v/>
      </c>
      <c r="F104" s="10" t="n"/>
      <c r="G104" s="7" t="n"/>
      <c r="H104" s="7" t="n"/>
      <c r="I104" s="7" t="n"/>
      <c r="J104" s="9">
        <f>IF(OR($A104="",$B104="",$D104=""),"",ROUND(($D104-$B104)*24,1))</f>
        <v/>
      </c>
      <c r="K104" s="11">
        <f>IF(OR($A104="",$B104="",$C104=""),"",NETWORKDAYS($B104,$C104,SLA!$J$6:$J$25)-1)</f>
        <v/>
      </c>
      <c r="L104" s="12">
        <f>IF($B104="","",INT($B104)-WEEKDAY($B104,3))</f>
        <v/>
      </c>
      <c r="M104" s="9">
        <f>IF($G104="","",IFERROR(INDEX(SLA!$B$6:$B$10,MATCH($G104,SLA!$A$6:$A$10,0)),""))</f>
        <v/>
      </c>
      <c r="N104" s="13">
        <f>IF(OR($E104="",$M104=""),"",IF($E104&lt;=$M104,"Met","Missed"))</f>
        <v/>
      </c>
      <c r="O104" s="9">
        <f>IF($G104="","",IFERROR(INDEX(SLA!$C$6:$C$10,MATCH($G104,SLA!$A$6:$A$10,0)),""))</f>
        <v/>
      </c>
      <c r="P104" s="13">
        <f>IF(OR($J104="",$O104=""),"",IF($J104&lt;=$O104,"Met","Missed"))</f>
        <v/>
      </c>
    </row>
    <row r="105">
      <c r="A105" s="7" t="n"/>
      <c r="B105" s="8" t="n"/>
      <c r="C105" s="8" t="n"/>
      <c r="D105" s="8" t="n"/>
      <c r="E105" s="9">
        <f>IF(OR($A105="",$B105="",$C105=""),"",ROUND(($C105-$B105)*24,1))</f>
        <v/>
      </c>
      <c r="F105" s="10" t="n"/>
      <c r="G105" s="7" t="n"/>
      <c r="H105" s="7" t="n"/>
      <c r="I105" s="7" t="n"/>
      <c r="J105" s="9">
        <f>IF(OR($A105="",$B105="",$D105=""),"",ROUND(($D105-$B105)*24,1))</f>
        <v/>
      </c>
      <c r="K105" s="11">
        <f>IF(OR($A105="",$B105="",$C105=""),"",NETWORKDAYS($B105,$C105,SLA!$J$6:$J$25)-1)</f>
        <v/>
      </c>
      <c r="L105" s="12">
        <f>IF($B105="","",INT($B105)-WEEKDAY($B105,3))</f>
        <v/>
      </c>
      <c r="M105" s="9">
        <f>IF($G105="","",IFERROR(INDEX(SLA!$B$6:$B$10,MATCH($G105,SLA!$A$6:$A$10,0)),""))</f>
        <v/>
      </c>
      <c r="N105" s="13">
        <f>IF(OR($E105="",$M105=""),"",IF($E105&lt;=$M105,"Met","Missed"))</f>
        <v/>
      </c>
      <c r="O105" s="9">
        <f>IF($G105="","",IFERROR(INDEX(SLA!$C$6:$C$10,MATCH($G105,SLA!$A$6:$A$10,0)),""))</f>
        <v/>
      </c>
      <c r="P105" s="13">
        <f>IF(OR($J105="",$O105=""),"",IF($J105&lt;=$O105,"Met","Missed"))</f>
        <v/>
      </c>
    </row>
    <row r="106">
      <c r="A106" s="7" t="n"/>
      <c r="B106" s="8" t="n"/>
      <c r="C106" s="8" t="n"/>
      <c r="D106" s="8" t="n"/>
      <c r="E106" s="9">
        <f>IF(OR($A106="",$B106="",$C106=""),"",ROUND(($C106-$B106)*24,1))</f>
        <v/>
      </c>
      <c r="F106" s="10" t="n"/>
      <c r="G106" s="7" t="n"/>
      <c r="H106" s="7" t="n"/>
      <c r="I106" s="7" t="n"/>
      <c r="J106" s="9">
        <f>IF(OR($A106="",$B106="",$D106=""),"",ROUND(($D106-$B106)*24,1))</f>
        <v/>
      </c>
      <c r="K106" s="11">
        <f>IF(OR($A106="",$B106="",$C106=""),"",NETWORKDAYS($B106,$C106,SLA!$J$6:$J$25)-1)</f>
        <v/>
      </c>
      <c r="L106" s="12">
        <f>IF($B106="","",INT($B106)-WEEKDAY($B106,3))</f>
        <v/>
      </c>
      <c r="M106" s="9">
        <f>IF($G106="","",IFERROR(INDEX(SLA!$B$6:$B$10,MATCH($G106,SLA!$A$6:$A$10,0)),""))</f>
        <v/>
      </c>
      <c r="N106" s="13">
        <f>IF(OR($E106="",$M106=""),"",IF($E106&lt;=$M106,"Met","Missed"))</f>
        <v/>
      </c>
      <c r="O106" s="9">
        <f>IF($G106="","",IFERROR(INDEX(SLA!$C$6:$C$10,MATCH($G106,SLA!$A$6:$A$10,0)),""))</f>
        <v/>
      </c>
      <c r="P106" s="13">
        <f>IF(OR($J106="",$O106=""),"",IF($J106&lt;=$O106,"Met","Missed"))</f>
        <v/>
      </c>
    </row>
    <row r="107">
      <c r="A107" s="7" t="n"/>
      <c r="B107" s="8" t="n"/>
      <c r="C107" s="8" t="n"/>
      <c r="D107" s="8" t="n"/>
      <c r="E107" s="9">
        <f>IF(OR($A107="",$B107="",$C107=""),"",ROUND(($C107-$B107)*24,1))</f>
        <v/>
      </c>
      <c r="F107" s="10" t="n"/>
      <c r="G107" s="7" t="n"/>
      <c r="H107" s="7" t="n"/>
      <c r="I107" s="7" t="n"/>
      <c r="J107" s="9">
        <f>IF(OR($A107="",$B107="",$D107=""),"",ROUND(($D107-$B107)*24,1))</f>
        <v/>
      </c>
      <c r="K107" s="11">
        <f>IF(OR($A107="",$B107="",$C107=""),"",NETWORKDAYS($B107,$C107,SLA!$J$6:$J$25)-1)</f>
        <v/>
      </c>
      <c r="L107" s="12">
        <f>IF($B107="","",INT($B107)-WEEKDAY($B107,3))</f>
        <v/>
      </c>
      <c r="M107" s="9">
        <f>IF($G107="","",IFERROR(INDEX(SLA!$B$6:$B$10,MATCH($G107,SLA!$A$6:$A$10,0)),""))</f>
        <v/>
      </c>
      <c r="N107" s="13">
        <f>IF(OR($E107="",$M107=""),"",IF($E107&lt;=$M107,"Met","Missed"))</f>
        <v/>
      </c>
      <c r="O107" s="9">
        <f>IF($G107="","",IFERROR(INDEX(SLA!$C$6:$C$10,MATCH($G107,SLA!$A$6:$A$10,0)),""))</f>
        <v/>
      </c>
      <c r="P107" s="13">
        <f>IF(OR($J107="",$O107=""),"",IF($J107&lt;=$O107,"Met","Missed"))</f>
        <v/>
      </c>
    </row>
    <row r="108">
      <c r="A108" s="7" t="n"/>
      <c r="B108" s="8" t="n"/>
      <c r="C108" s="8" t="n"/>
      <c r="D108" s="8" t="n"/>
      <c r="E108" s="9">
        <f>IF(OR($A108="",$B108="",$C108=""),"",ROUND(($C108-$B108)*24,1))</f>
        <v/>
      </c>
      <c r="F108" s="10" t="n"/>
      <c r="G108" s="7" t="n"/>
      <c r="H108" s="7" t="n"/>
      <c r="I108" s="7" t="n"/>
      <c r="J108" s="9">
        <f>IF(OR($A108="",$B108="",$D108=""),"",ROUND(($D108-$B108)*24,1))</f>
        <v/>
      </c>
      <c r="K108" s="11">
        <f>IF(OR($A108="",$B108="",$C108=""),"",NETWORKDAYS($B108,$C108,SLA!$J$6:$J$25)-1)</f>
        <v/>
      </c>
      <c r="L108" s="12">
        <f>IF($B108="","",INT($B108)-WEEKDAY($B108,3))</f>
        <v/>
      </c>
      <c r="M108" s="9">
        <f>IF($G108="","",IFERROR(INDEX(SLA!$B$6:$B$10,MATCH($G108,SLA!$A$6:$A$10,0)),""))</f>
        <v/>
      </c>
      <c r="N108" s="13">
        <f>IF(OR($E108="",$M108=""),"",IF($E108&lt;=$M108,"Met","Missed"))</f>
        <v/>
      </c>
      <c r="O108" s="9">
        <f>IF($G108="","",IFERROR(INDEX(SLA!$C$6:$C$10,MATCH($G108,SLA!$A$6:$A$10,0)),""))</f>
        <v/>
      </c>
      <c r="P108" s="13">
        <f>IF(OR($J108="",$O108=""),"",IF($J108&lt;=$O108,"Met","Missed"))</f>
        <v/>
      </c>
    </row>
    <row r="109">
      <c r="A109" s="7" t="n"/>
      <c r="B109" s="8" t="n"/>
      <c r="C109" s="8" t="n"/>
      <c r="D109" s="8" t="n"/>
      <c r="E109" s="9">
        <f>IF(OR($A109="",$B109="",$C109=""),"",ROUND(($C109-$B109)*24,1))</f>
        <v/>
      </c>
      <c r="F109" s="10" t="n"/>
      <c r="G109" s="7" t="n"/>
      <c r="H109" s="7" t="n"/>
      <c r="I109" s="7" t="n"/>
      <c r="J109" s="9">
        <f>IF(OR($A109="",$B109="",$D109=""),"",ROUND(($D109-$B109)*24,1))</f>
        <v/>
      </c>
      <c r="K109" s="11">
        <f>IF(OR($A109="",$B109="",$C109=""),"",NETWORKDAYS($B109,$C109,SLA!$J$6:$J$25)-1)</f>
        <v/>
      </c>
      <c r="L109" s="12">
        <f>IF($B109="","",INT($B109)-WEEKDAY($B109,3))</f>
        <v/>
      </c>
      <c r="M109" s="9">
        <f>IF($G109="","",IFERROR(INDEX(SLA!$B$6:$B$10,MATCH($G109,SLA!$A$6:$A$10,0)),""))</f>
        <v/>
      </c>
      <c r="N109" s="13">
        <f>IF(OR($E109="",$M109=""),"",IF($E109&lt;=$M109,"Met","Missed"))</f>
        <v/>
      </c>
      <c r="O109" s="9">
        <f>IF($G109="","",IFERROR(INDEX(SLA!$C$6:$C$10,MATCH($G109,SLA!$A$6:$A$10,0)),""))</f>
        <v/>
      </c>
      <c r="P109" s="13">
        <f>IF(OR($J109="",$O109=""),"",IF($J109&lt;=$O109,"Met","Missed"))</f>
        <v/>
      </c>
    </row>
    <row r="110">
      <c r="A110" s="7" t="n"/>
      <c r="B110" s="8" t="n"/>
      <c r="C110" s="8" t="n"/>
      <c r="D110" s="8" t="n"/>
      <c r="E110" s="9">
        <f>IF(OR($A110="",$B110="",$C110=""),"",ROUND(($C110-$B110)*24,1))</f>
        <v/>
      </c>
      <c r="F110" s="10" t="n"/>
      <c r="G110" s="7" t="n"/>
      <c r="H110" s="7" t="n"/>
      <c r="I110" s="7" t="n"/>
      <c r="J110" s="9">
        <f>IF(OR($A110="",$B110="",$D110=""),"",ROUND(($D110-$B110)*24,1))</f>
        <v/>
      </c>
      <c r="K110" s="11">
        <f>IF(OR($A110="",$B110="",$C110=""),"",NETWORKDAYS($B110,$C110,SLA!$J$6:$J$25)-1)</f>
        <v/>
      </c>
      <c r="L110" s="12">
        <f>IF($B110="","",INT($B110)-WEEKDAY($B110,3))</f>
        <v/>
      </c>
      <c r="M110" s="9">
        <f>IF($G110="","",IFERROR(INDEX(SLA!$B$6:$B$10,MATCH($G110,SLA!$A$6:$A$10,0)),""))</f>
        <v/>
      </c>
      <c r="N110" s="13">
        <f>IF(OR($E110="",$M110=""),"",IF($E110&lt;=$M110,"Met","Missed"))</f>
        <v/>
      </c>
      <c r="O110" s="9">
        <f>IF($G110="","",IFERROR(INDEX(SLA!$C$6:$C$10,MATCH($G110,SLA!$A$6:$A$10,0)),""))</f>
        <v/>
      </c>
      <c r="P110" s="13">
        <f>IF(OR($J110="",$O110=""),"",IF($J110&lt;=$O110,"Met","Missed"))</f>
        <v/>
      </c>
    </row>
    <row r="111">
      <c r="A111" s="7" t="n"/>
      <c r="B111" s="8" t="n"/>
      <c r="C111" s="8" t="n"/>
      <c r="D111" s="8" t="n"/>
      <c r="E111" s="9">
        <f>IF(OR($A111="",$B111="",$C111=""),"",ROUND(($C111-$B111)*24,1))</f>
        <v/>
      </c>
      <c r="F111" s="10" t="n"/>
      <c r="G111" s="7" t="n"/>
      <c r="H111" s="7" t="n"/>
      <c r="I111" s="7" t="n"/>
      <c r="J111" s="9">
        <f>IF(OR($A111="",$B111="",$D111=""),"",ROUND(($D111-$B111)*24,1))</f>
        <v/>
      </c>
      <c r="K111" s="11">
        <f>IF(OR($A111="",$B111="",$C111=""),"",NETWORKDAYS($B111,$C111,SLA!$J$6:$J$25)-1)</f>
        <v/>
      </c>
      <c r="L111" s="12">
        <f>IF($B111="","",INT($B111)-WEEKDAY($B111,3))</f>
        <v/>
      </c>
      <c r="M111" s="9">
        <f>IF($G111="","",IFERROR(INDEX(SLA!$B$6:$B$10,MATCH($G111,SLA!$A$6:$A$10,0)),""))</f>
        <v/>
      </c>
      <c r="N111" s="13">
        <f>IF(OR($E111="",$M111=""),"",IF($E111&lt;=$M111,"Met","Missed"))</f>
        <v/>
      </c>
      <c r="O111" s="9">
        <f>IF($G111="","",IFERROR(INDEX(SLA!$C$6:$C$10,MATCH($G111,SLA!$A$6:$A$10,0)),""))</f>
        <v/>
      </c>
      <c r="P111" s="13">
        <f>IF(OR($J111="",$O111=""),"",IF($J111&lt;=$O111,"Met","Missed"))</f>
        <v/>
      </c>
    </row>
    <row r="112">
      <c r="A112" s="7" t="n"/>
      <c r="B112" s="8" t="n"/>
      <c r="C112" s="8" t="n"/>
      <c r="D112" s="8" t="n"/>
      <c r="E112" s="9">
        <f>IF(OR($A112="",$B112="",$C112=""),"",ROUND(($C112-$B112)*24,1))</f>
        <v/>
      </c>
      <c r="F112" s="10" t="n"/>
      <c r="G112" s="7" t="n"/>
      <c r="H112" s="7" t="n"/>
      <c r="I112" s="7" t="n"/>
      <c r="J112" s="9">
        <f>IF(OR($A112="",$B112="",$D112=""),"",ROUND(($D112-$B112)*24,1))</f>
        <v/>
      </c>
      <c r="K112" s="11">
        <f>IF(OR($A112="",$B112="",$C112=""),"",NETWORKDAYS($B112,$C112,SLA!$J$6:$J$25)-1)</f>
        <v/>
      </c>
      <c r="L112" s="12">
        <f>IF($B112="","",INT($B112)-WEEKDAY($B112,3))</f>
        <v/>
      </c>
      <c r="M112" s="9">
        <f>IF($G112="","",IFERROR(INDEX(SLA!$B$6:$B$10,MATCH($G112,SLA!$A$6:$A$10,0)),""))</f>
        <v/>
      </c>
      <c r="N112" s="13">
        <f>IF(OR($E112="",$M112=""),"",IF($E112&lt;=$M112,"Met","Missed"))</f>
        <v/>
      </c>
      <c r="O112" s="9">
        <f>IF($G112="","",IFERROR(INDEX(SLA!$C$6:$C$10,MATCH($G112,SLA!$A$6:$A$10,0)),""))</f>
        <v/>
      </c>
      <c r="P112" s="13">
        <f>IF(OR($J112="",$O112=""),"",IF($J112&lt;=$O112,"Met","Missed"))</f>
        <v/>
      </c>
    </row>
    <row r="113">
      <c r="A113" s="7" t="n"/>
      <c r="B113" s="8" t="n"/>
      <c r="C113" s="8" t="n"/>
      <c r="D113" s="8" t="n"/>
      <c r="E113" s="9">
        <f>IF(OR($A113="",$B113="",$C113=""),"",ROUND(($C113-$B113)*24,1))</f>
        <v/>
      </c>
      <c r="F113" s="10" t="n"/>
      <c r="G113" s="7" t="n"/>
      <c r="H113" s="7" t="n"/>
      <c r="I113" s="7" t="n"/>
      <c r="J113" s="9">
        <f>IF(OR($A113="",$B113="",$D113=""),"",ROUND(($D113-$B113)*24,1))</f>
        <v/>
      </c>
      <c r="K113" s="11">
        <f>IF(OR($A113="",$B113="",$C113=""),"",NETWORKDAYS($B113,$C113,SLA!$J$6:$J$25)-1)</f>
        <v/>
      </c>
      <c r="L113" s="12">
        <f>IF($B113="","",INT($B113)-WEEKDAY($B113,3))</f>
        <v/>
      </c>
      <c r="M113" s="9">
        <f>IF($G113="","",IFERROR(INDEX(SLA!$B$6:$B$10,MATCH($G113,SLA!$A$6:$A$10,0)),""))</f>
        <v/>
      </c>
      <c r="N113" s="13">
        <f>IF(OR($E113="",$M113=""),"",IF($E113&lt;=$M113,"Met","Missed"))</f>
        <v/>
      </c>
      <c r="O113" s="9">
        <f>IF($G113="","",IFERROR(INDEX(SLA!$C$6:$C$10,MATCH($G113,SLA!$A$6:$A$10,0)),""))</f>
        <v/>
      </c>
      <c r="P113" s="13">
        <f>IF(OR($J113="",$O113=""),"",IF($J113&lt;=$O113,"Met","Missed"))</f>
        <v/>
      </c>
    </row>
    <row r="114">
      <c r="A114" s="7" t="n"/>
      <c r="B114" s="8" t="n"/>
      <c r="C114" s="8" t="n"/>
      <c r="D114" s="8" t="n"/>
      <c r="E114" s="9">
        <f>IF(OR($A114="",$B114="",$C114=""),"",ROUND(($C114-$B114)*24,1))</f>
        <v/>
      </c>
      <c r="F114" s="10" t="n"/>
      <c r="G114" s="7" t="n"/>
      <c r="H114" s="7" t="n"/>
      <c r="I114" s="7" t="n"/>
      <c r="J114" s="9">
        <f>IF(OR($A114="",$B114="",$D114=""),"",ROUND(($D114-$B114)*24,1))</f>
        <v/>
      </c>
      <c r="K114" s="11">
        <f>IF(OR($A114="",$B114="",$C114=""),"",NETWORKDAYS($B114,$C114,SLA!$J$6:$J$25)-1)</f>
        <v/>
      </c>
      <c r="L114" s="12">
        <f>IF($B114="","",INT($B114)-WEEKDAY($B114,3))</f>
        <v/>
      </c>
      <c r="M114" s="9">
        <f>IF($G114="","",IFERROR(INDEX(SLA!$B$6:$B$10,MATCH($G114,SLA!$A$6:$A$10,0)),""))</f>
        <v/>
      </c>
      <c r="N114" s="13">
        <f>IF(OR($E114="",$M114=""),"",IF($E114&lt;=$M114,"Met","Missed"))</f>
        <v/>
      </c>
      <c r="O114" s="9">
        <f>IF($G114="","",IFERROR(INDEX(SLA!$C$6:$C$10,MATCH($G114,SLA!$A$6:$A$10,0)),""))</f>
        <v/>
      </c>
      <c r="P114" s="13">
        <f>IF(OR($J114="",$O114=""),"",IF($J114&lt;=$O114,"Met","Missed"))</f>
        <v/>
      </c>
    </row>
    <row r="115">
      <c r="A115" s="7" t="n"/>
      <c r="B115" s="8" t="n"/>
      <c r="C115" s="8" t="n"/>
      <c r="D115" s="8" t="n"/>
      <c r="E115" s="9">
        <f>IF(OR($A115="",$B115="",$C115=""),"",ROUND(($C115-$B115)*24,1))</f>
        <v/>
      </c>
      <c r="F115" s="10" t="n"/>
      <c r="G115" s="7" t="n"/>
      <c r="H115" s="7" t="n"/>
      <c r="I115" s="7" t="n"/>
      <c r="J115" s="9">
        <f>IF(OR($A115="",$B115="",$D115=""),"",ROUND(($D115-$B115)*24,1))</f>
        <v/>
      </c>
      <c r="K115" s="11">
        <f>IF(OR($A115="",$B115="",$C115=""),"",NETWORKDAYS($B115,$C115,SLA!$J$6:$J$25)-1)</f>
        <v/>
      </c>
      <c r="L115" s="12">
        <f>IF($B115="","",INT($B115)-WEEKDAY($B115,3))</f>
        <v/>
      </c>
      <c r="M115" s="9">
        <f>IF($G115="","",IFERROR(INDEX(SLA!$B$6:$B$10,MATCH($G115,SLA!$A$6:$A$10,0)),""))</f>
        <v/>
      </c>
      <c r="N115" s="13">
        <f>IF(OR($E115="",$M115=""),"",IF($E115&lt;=$M115,"Met","Missed"))</f>
        <v/>
      </c>
      <c r="O115" s="9">
        <f>IF($G115="","",IFERROR(INDEX(SLA!$C$6:$C$10,MATCH($G115,SLA!$A$6:$A$10,0)),""))</f>
        <v/>
      </c>
      <c r="P115" s="13">
        <f>IF(OR($J115="",$O115=""),"",IF($J115&lt;=$O115,"Met","Missed"))</f>
        <v/>
      </c>
    </row>
    <row r="116">
      <c r="A116" s="7" t="n"/>
      <c r="B116" s="8" t="n"/>
      <c r="C116" s="8" t="n"/>
      <c r="D116" s="8" t="n"/>
      <c r="E116" s="9">
        <f>IF(OR($A116="",$B116="",$C116=""),"",ROUND(($C116-$B116)*24,1))</f>
        <v/>
      </c>
      <c r="F116" s="10" t="n"/>
      <c r="G116" s="7" t="n"/>
      <c r="H116" s="7" t="n"/>
      <c r="I116" s="7" t="n"/>
      <c r="J116" s="9">
        <f>IF(OR($A116="",$B116="",$D116=""),"",ROUND(($D116-$B116)*24,1))</f>
        <v/>
      </c>
      <c r="K116" s="11">
        <f>IF(OR($A116="",$B116="",$C116=""),"",NETWORKDAYS($B116,$C116,SLA!$J$6:$J$25)-1)</f>
        <v/>
      </c>
      <c r="L116" s="12">
        <f>IF($B116="","",INT($B116)-WEEKDAY($B116,3))</f>
        <v/>
      </c>
      <c r="M116" s="9">
        <f>IF($G116="","",IFERROR(INDEX(SLA!$B$6:$B$10,MATCH($G116,SLA!$A$6:$A$10,0)),""))</f>
        <v/>
      </c>
      <c r="N116" s="13">
        <f>IF(OR($E116="",$M116=""),"",IF($E116&lt;=$M116,"Met","Missed"))</f>
        <v/>
      </c>
      <c r="O116" s="9">
        <f>IF($G116="","",IFERROR(INDEX(SLA!$C$6:$C$10,MATCH($G116,SLA!$A$6:$A$10,0)),""))</f>
        <v/>
      </c>
      <c r="P116" s="13">
        <f>IF(OR($J116="",$O116=""),"",IF($J116&lt;=$O116,"Met","Missed"))</f>
        <v/>
      </c>
    </row>
    <row r="117">
      <c r="A117" s="7" t="n"/>
      <c r="B117" s="8" t="n"/>
      <c r="C117" s="8" t="n"/>
      <c r="D117" s="8" t="n"/>
      <c r="E117" s="9">
        <f>IF(OR($A117="",$B117="",$C117=""),"",ROUND(($C117-$B117)*24,1))</f>
        <v/>
      </c>
      <c r="F117" s="10" t="n"/>
      <c r="G117" s="7" t="n"/>
      <c r="H117" s="7" t="n"/>
      <c r="I117" s="7" t="n"/>
      <c r="J117" s="9">
        <f>IF(OR($A117="",$B117="",$D117=""),"",ROUND(($D117-$B117)*24,1))</f>
        <v/>
      </c>
      <c r="K117" s="11">
        <f>IF(OR($A117="",$B117="",$C117=""),"",NETWORKDAYS($B117,$C117,SLA!$J$6:$J$25)-1)</f>
        <v/>
      </c>
      <c r="L117" s="12">
        <f>IF($B117="","",INT($B117)-WEEKDAY($B117,3))</f>
        <v/>
      </c>
      <c r="M117" s="9">
        <f>IF($G117="","",IFERROR(INDEX(SLA!$B$6:$B$10,MATCH($G117,SLA!$A$6:$A$10,0)),""))</f>
        <v/>
      </c>
      <c r="N117" s="13">
        <f>IF(OR($E117="",$M117=""),"",IF($E117&lt;=$M117,"Met","Missed"))</f>
        <v/>
      </c>
      <c r="O117" s="9">
        <f>IF($G117="","",IFERROR(INDEX(SLA!$C$6:$C$10,MATCH($G117,SLA!$A$6:$A$10,0)),""))</f>
        <v/>
      </c>
      <c r="P117" s="13">
        <f>IF(OR($J117="",$O117=""),"",IF($J117&lt;=$O117,"Met","Missed"))</f>
        <v/>
      </c>
    </row>
    <row r="118">
      <c r="A118" s="7" t="n"/>
      <c r="B118" s="8" t="n"/>
      <c r="C118" s="8" t="n"/>
      <c r="D118" s="8" t="n"/>
      <c r="E118" s="9">
        <f>IF(OR($A118="",$B118="",$C118=""),"",ROUND(($C118-$B118)*24,1))</f>
        <v/>
      </c>
      <c r="F118" s="10" t="n"/>
      <c r="G118" s="7" t="n"/>
      <c r="H118" s="7" t="n"/>
      <c r="I118" s="7" t="n"/>
      <c r="J118" s="9">
        <f>IF(OR($A118="",$B118="",$D118=""),"",ROUND(($D118-$B118)*24,1))</f>
        <v/>
      </c>
      <c r="K118" s="11">
        <f>IF(OR($A118="",$B118="",$C118=""),"",NETWORKDAYS($B118,$C118,SLA!$J$6:$J$25)-1)</f>
        <v/>
      </c>
      <c r="L118" s="12">
        <f>IF($B118="","",INT($B118)-WEEKDAY($B118,3))</f>
        <v/>
      </c>
      <c r="M118" s="9">
        <f>IF($G118="","",IFERROR(INDEX(SLA!$B$6:$B$10,MATCH($G118,SLA!$A$6:$A$10,0)),""))</f>
        <v/>
      </c>
      <c r="N118" s="13">
        <f>IF(OR($E118="",$M118=""),"",IF($E118&lt;=$M118,"Met","Missed"))</f>
        <v/>
      </c>
      <c r="O118" s="9">
        <f>IF($G118="","",IFERROR(INDEX(SLA!$C$6:$C$10,MATCH($G118,SLA!$A$6:$A$10,0)),""))</f>
        <v/>
      </c>
      <c r="P118" s="13">
        <f>IF(OR($J118="",$O118=""),"",IF($J118&lt;=$O118,"Met","Missed"))</f>
        <v/>
      </c>
    </row>
    <row r="119">
      <c r="A119" s="7" t="n"/>
      <c r="B119" s="8" t="n"/>
      <c r="C119" s="8" t="n"/>
      <c r="D119" s="8" t="n"/>
      <c r="E119" s="9">
        <f>IF(OR($A119="",$B119="",$C119=""),"",ROUND(($C119-$B119)*24,1))</f>
        <v/>
      </c>
      <c r="F119" s="10" t="n"/>
      <c r="G119" s="7" t="n"/>
      <c r="H119" s="7" t="n"/>
      <c r="I119" s="7" t="n"/>
      <c r="J119" s="9">
        <f>IF(OR($A119="",$B119="",$D119=""),"",ROUND(($D119-$B119)*24,1))</f>
        <v/>
      </c>
      <c r="K119" s="11">
        <f>IF(OR($A119="",$B119="",$C119=""),"",NETWORKDAYS($B119,$C119,SLA!$J$6:$J$25)-1)</f>
        <v/>
      </c>
      <c r="L119" s="12">
        <f>IF($B119="","",INT($B119)-WEEKDAY($B119,3))</f>
        <v/>
      </c>
      <c r="M119" s="9">
        <f>IF($G119="","",IFERROR(INDEX(SLA!$B$6:$B$10,MATCH($G119,SLA!$A$6:$A$10,0)),""))</f>
        <v/>
      </c>
      <c r="N119" s="13">
        <f>IF(OR($E119="",$M119=""),"",IF($E119&lt;=$M119,"Met","Missed"))</f>
        <v/>
      </c>
      <c r="O119" s="9">
        <f>IF($G119="","",IFERROR(INDEX(SLA!$C$6:$C$10,MATCH($G119,SLA!$A$6:$A$10,0)),""))</f>
        <v/>
      </c>
      <c r="P119" s="13">
        <f>IF(OR($J119="",$O119=""),"",IF($J119&lt;=$O119,"Met","Missed"))</f>
        <v/>
      </c>
    </row>
    <row r="120">
      <c r="A120" s="7" t="n"/>
      <c r="B120" s="8" t="n"/>
      <c r="C120" s="8" t="n"/>
      <c r="D120" s="8" t="n"/>
      <c r="E120" s="9">
        <f>IF(OR($A120="",$B120="",$C120=""),"",ROUND(($C120-$B120)*24,1))</f>
        <v/>
      </c>
      <c r="F120" s="10" t="n"/>
      <c r="G120" s="7" t="n"/>
      <c r="H120" s="7" t="n"/>
      <c r="I120" s="7" t="n"/>
      <c r="J120" s="9">
        <f>IF(OR($A120="",$B120="",$D120=""),"",ROUND(($D120-$B120)*24,1))</f>
        <v/>
      </c>
      <c r="K120" s="11">
        <f>IF(OR($A120="",$B120="",$C120=""),"",NETWORKDAYS($B120,$C120,SLA!$J$6:$J$25)-1)</f>
        <v/>
      </c>
      <c r="L120" s="12">
        <f>IF($B120="","",INT($B120)-WEEKDAY($B120,3))</f>
        <v/>
      </c>
      <c r="M120" s="9">
        <f>IF($G120="","",IFERROR(INDEX(SLA!$B$6:$B$10,MATCH($G120,SLA!$A$6:$A$10,0)),""))</f>
        <v/>
      </c>
      <c r="N120" s="13">
        <f>IF(OR($E120="",$M120=""),"",IF($E120&lt;=$M120,"Met","Missed"))</f>
        <v/>
      </c>
      <c r="O120" s="9">
        <f>IF($G120="","",IFERROR(INDEX(SLA!$C$6:$C$10,MATCH($G120,SLA!$A$6:$A$10,0)),""))</f>
        <v/>
      </c>
      <c r="P120" s="13">
        <f>IF(OR($J120="",$O120=""),"",IF($J120&lt;=$O120,"Met","Missed"))</f>
        <v/>
      </c>
    </row>
    <row r="121">
      <c r="A121" s="7" t="n"/>
      <c r="B121" s="8" t="n"/>
      <c r="C121" s="8" t="n"/>
      <c r="D121" s="8" t="n"/>
      <c r="E121" s="9">
        <f>IF(OR($A121="",$B121="",$C121=""),"",ROUND(($C121-$B121)*24,1))</f>
        <v/>
      </c>
      <c r="F121" s="10" t="n"/>
      <c r="G121" s="7" t="n"/>
      <c r="H121" s="7" t="n"/>
      <c r="I121" s="7" t="n"/>
      <c r="J121" s="9">
        <f>IF(OR($A121="",$B121="",$D121=""),"",ROUND(($D121-$B121)*24,1))</f>
        <v/>
      </c>
      <c r="K121" s="11">
        <f>IF(OR($A121="",$B121="",$C121=""),"",NETWORKDAYS($B121,$C121,SLA!$J$6:$J$25)-1)</f>
        <v/>
      </c>
      <c r="L121" s="12">
        <f>IF($B121="","",INT($B121)-WEEKDAY($B121,3))</f>
        <v/>
      </c>
      <c r="M121" s="9">
        <f>IF($G121="","",IFERROR(INDEX(SLA!$B$6:$B$10,MATCH($G121,SLA!$A$6:$A$10,0)),""))</f>
        <v/>
      </c>
      <c r="N121" s="13">
        <f>IF(OR($E121="",$M121=""),"",IF($E121&lt;=$M121,"Met","Missed"))</f>
        <v/>
      </c>
      <c r="O121" s="9">
        <f>IF($G121="","",IFERROR(INDEX(SLA!$C$6:$C$10,MATCH($G121,SLA!$A$6:$A$10,0)),""))</f>
        <v/>
      </c>
      <c r="P121" s="13">
        <f>IF(OR($J121="",$O121=""),"",IF($J121&lt;=$O121,"Met","Missed"))</f>
        <v/>
      </c>
    </row>
    <row r="122">
      <c r="A122" s="7" t="n"/>
      <c r="B122" s="8" t="n"/>
      <c r="C122" s="8" t="n"/>
      <c r="D122" s="8" t="n"/>
      <c r="E122" s="9">
        <f>IF(OR($A122="",$B122="",$C122=""),"",ROUND(($C122-$B122)*24,1))</f>
        <v/>
      </c>
      <c r="F122" s="10" t="n"/>
      <c r="G122" s="7" t="n"/>
      <c r="H122" s="7" t="n"/>
      <c r="I122" s="7" t="n"/>
      <c r="J122" s="9">
        <f>IF(OR($A122="",$B122="",$D122=""),"",ROUND(($D122-$B122)*24,1))</f>
        <v/>
      </c>
      <c r="K122" s="11">
        <f>IF(OR($A122="",$B122="",$C122=""),"",NETWORKDAYS($B122,$C122,SLA!$J$6:$J$25)-1)</f>
        <v/>
      </c>
      <c r="L122" s="12">
        <f>IF($B122="","",INT($B122)-WEEKDAY($B122,3))</f>
        <v/>
      </c>
      <c r="M122" s="9">
        <f>IF($G122="","",IFERROR(INDEX(SLA!$B$6:$B$10,MATCH($G122,SLA!$A$6:$A$10,0)),""))</f>
        <v/>
      </c>
      <c r="N122" s="13">
        <f>IF(OR($E122="",$M122=""),"",IF($E122&lt;=$M122,"Met","Missed"))</f>
        <v/>
      </c>
      <c r="O122" s="9">
        <f>IF($G122="","",IFERROR(INDEX(SLA!$C$6:$C$10,MATCH($G122,SLA!$A$6:$A$10,0)),""))</f>
        <v/>
      </c>
      <c r="P122" s="13">
        <f>IF(OR($J122="",$O122=""),"",IF($J122&lt;=$O122,"Met","Missed"))</f>
        <v/>
      </c>
    </row>
    <row r="123">
      <c r="A123" s="7" t="n"/>
      <c r="B123" s="8" t="n"/>
      <c r="C123" s="8" t="n"/>
      <c r="D123" s="8" t="n"/>
      <c r="E123" s="9">
        <f>IF(OR($A123="",$B123="",$C123=""),"",ROUND(($C123-$B123)*24,1))</f>
        <v/>
      </c>
      <c r="F123" s="10" t="n"/>
      <c r="G123" s="7" t="n"/>
      <c r="H123" s="7" t="n"/>
      <c r="I123" s="7" t="n"/>
      <c r="J123" s="9">
        <f>IF(OR($A123="",$B123="",$D123=""),"",ROUND(($D123-$B123)*24,1))</f>
        <v/>
      </c>
      <c r="K123" s="11">
        <f>IF(OR($A123="",$B123="",$C123=""),"",NETWORKDAYS($B123,$C123,SLA!$J$6:$J$25)-1)</f>
        <v/>
      </c>
      <c r="L123" s="12">
        <f>IF($B123="","",INT($B123)-WEEKDAY($B123,3))</f>
        <v/>
      </c>
      <c r="M123" s="9">
        <f>IF($G123="","",IFERROR(INDEX(SLA!$B$6:$B$10,MATCH($G123,SLA!$A$6:$A$10,0)),""))</f>
        <v/>
      </c>
      <c r="N123" s="13">
        <f>IF(OR($E123="",$M123=""),"",IF($E123&lt;=$M123,"Met","Missed"))</f>
        <v/>
      </c>
      <c r="O123" s="9">
        <f>IF($G123="","",IFERROR(INDEX(SLA!$C$6:$C$10,MATCH($G123,SLA!$A$6:$A$10,0)),""))</f>
        <v/>
      </c>
      <c r="P123" s="13">
        <f>IF(OR($J123="",$O123=""),"",IF($J123&lt;=$O123,"Met","Missed"))</f>
        <v/>
      </c>
    </row>
    <row r="124">
      <c r="A124" s="7" t="n"/>
      <c r="B124" s="8" t="n"/>
      <c r="C124" s="8" t="n"/>
      <c r="D124" s="8" t="n"/>
      <c r="E124" s="9">
        <f>IF(OR($A124="",$B124="",$C124=""),"",ROUND(($C124-$B124)*24,1))</f>
        <v/>
      </c>
      <c r="F124" s="10" t="n"/>
      <c r="G124" s="7" t="n"/>
      <c r="H124" s="7" t="n"/>
      <c r="I124" s="7" t="n"/>
      <c r="J124" s="9">
        <f>IF(OR($A124="",$B124="",$D124=""),"",ROUND(($D124-$B124)*24,1))</f>
        <v/>
      </c>
      <c r="K124" s="11">
        <f>IF(OR($A124="",$B124="",$C124=""),"",NETWORKDAYS($B124,$C124,SLA!$J$6:$J$25)-1)</f>
        <v/>
      </c>
      <c r="L124" s="12">
        <f>IF($B124="","",INT($B124)-WEEKDAY($B124,3))</f>
        <v/>
      </c>
      <c r="M124" s="9">
        <f>IF($G124="","",IFERROR(INDEX(SLA!$B$6:$B$10,MATCH($G124,SLA!$A$6:$A$10,0)),""))</f>
        <v/>
      </c>
      <c r="N124" s="13">
        <f>IF(OR($E124="",$M124=""),"",IF($E124&lt;=$M124,"Met","Missed"))</f>
        <v/>
      </c>
      <c r="O124" s="9">
        <f>IF($G124="","",IFERROR(INDEX(SLA!$C$6:$C$10,MATCH($G124,SLA!$A$6:$A$10,0)),""))</f>
        <v/>
      </c>
      <c r="P124" s="13">
        <f>IF(OR($J124="",$O124=""),"",IF($J124&lt;=$O124,"Met","Missed"))</f>
        <v/>
      </c>
    </row>
    <row r="125">
      <c r="A125" s="7" t="n"/>
      <c r="B125" s="8" t="n"/>
      <c r="C125" s="8" t="n"/>
      <c r="D125" s="8" t="n"/>
      <c r="E125" s="9">
        <f>IF(OR($A125="",$B125="",$C125=""),"",ROUND(($C125-$B125)*24,1))</f>
        <v/>
      </c>
      <c r="F125" s="10" t="n"/>
      <c r="G125" s="7" t="n"/>
      <c r="H125" s="7" t="n"/>
      <c r="I125" s="7" t="n"/>
      <c r="J125" s="9">
        <f>IF(OR($A125="",$B125="",$D125=""),"",ROUND(($D125-$B125)*24,1))</f>
        <v/>
      </c>
      <c r="K125" s="11">
        <f>IF(OR($A125="",$B125="",$C125=""),"",NETWORKDAYS($B125,$C125,SLA!$J$6:$J$25)-1)</f>
        <v/>
      </c>
      <c r="L125" s="12">
        <f>IF($B125="","",INT($B125)-WEEKDAY($B125,3))</f>
        <v/>
      </c>
      <c r="M125" s="9">
        <f>IF($G125="","",IFERROR(INDEX(SLA!$B$6:$B$10,MATCH($G125,SLA!$A$6:$A$10,0)),""))</f>
        <v/>
      </c>
      <c r="N125" s="13">
        <f>IF(OR($E125="",$M125=""),"",IF($E125&lt;=$M125,"Met","Missed"))</f>
        <v/>
      </c>
      <c r="O125" s="9">
        <f>IF($G125="","",IFERROR(INDEX(SLA!$C$6:$C$10,MATCH($G125,SLA!$A$6:$A$10,0)),""))</f>
        <v/>
      </c>
      <c r="P125" s="13">
        <f>IF(OR($J125="",$O125=""),"",IF($J125&lt;=$O125,"Met","Missed"))</f>
        <v/>
      </c>
    </row>
    <row r="126">
      <c r="A126" s="7" t="n"/>
      <c r="B126" s="8" t="n"/>
      <c r="C126" s="8" t="n"/>
      <c r="D126" s="8" t="n"/>
      <c r="E126" s="9">
        <f>IF(OR($A126="",$B126="",$C126=""),"",ROUND(($C126-$B126)*24,1))</f>
        <v/>
      </c>
      <c r="F126" s="10" t="n"/>
      <c r="G126" s="7" t="n"/>
      <c r="H126" s="7" t="n"/>
      <c r="I126" s="7" t="n"/>
      <c r="J126" s="9">
        <f>IF(OR($A126="",$B126="",$D126=""),"",ROUND(($D126-$B126)*24,1))</f>
        <v/>
      </c>
      <c r="K126" s="11">
        <f>IF(OR($A126="",$B126="",$C126=""),"",NETWORKDAYS($B126,$C126,SLA!$J$6:$J$25)-1)</f>
        <v/>
      </c>
      <c r="L126" s="12">
        <f>IF($B126="","",INT($B126)-WEEKDAY($B126,3))</f>
        <v/>
      </c>
      <c r="M126" s="9">
        <f>IF($G126="","",IFERROR(INDEX(SLA!$B$6:$B$10,MATCH($G126,SLA!$A$6:$A$10,0)),""))</f>
        <v/>
      </c>
      <c r="N126" s="13">
        <f>IF(OR($E126="",$M126=""),"",IF($E126&lt;=$M126,"Met","Missed"))</f>
        <v/>
      </c>
      <c r="O126" s="9">
        <f>IF($G126="","",IFERROR(INDEX(SLA!$C$6:$C$10,MATCH($G126,SLA!$A$6:$A$10,0)),""))</f>
        <v/>
      </c>
      <c r="P126" s="13">
        <f>IF(OR($J126="",$O126=""),"",IF($J126&lt;=$O126,"Met","Missed"))</f>
        <v/>
      </c>
    </row>
    <row r="127">
      <c r="A127" s="7" t="n"/>
      <c r="B127" s="8" t="n"/>
      <c r="C127" s="8" t="n"/>
      <c r="D127" s="8" t="n"/>
      <c r="E127" s="9">
        <f>IF(OR($A127="",$B127="",$C127=""),"",ROUND(($C127-$B127)*24,1))</f>
        <v/>
      </c>
      <c r="F127" s="10" t="n"/>
      <c r="G127" s="7" t="n"/>
      <c r="H127" s="7" t="n"/>
      <c r="I127" s="7" t="n"/>
      <c r="J127" s="9">
        <f>IF(OR($A127="",$B127="",$D127=""),"",ROUND(($D127-$B127)*24,1))</f>
        <v/>
      </c>
      <c r="K127" s="11">
        <f>IF(OR($A127="",$B127="",$C127=""),"",NETWORKDAYS($B127,$C127,SLA!$J$6:$J$25)-1)</f>
        <v/>
      </c>
      <c r="L127" s="12">
        <f>IF($B127="","",INT($B127)-WEEKDAY($B127,3))</f>
        <v/>
      </c>
      <c r="M127" s="9">
        <f>IF($G127="","",IFERROR(INDEX(SLA!$B$6:$B$10,MATCH($G127,SLA!$A$6:$A$10,0)),""))</f>
        <v/>
      </c>
      <c r="N127" s="13">
        <f>IF(OR($E127="",$M127=""),"",IF($E127&lt;=$M127,"Met","Missed"))</f>
        <v/>
      </c>
      <c r="O127" s="9">
        <f>IF($G127="","",IFERROR(INDEX(SLA!$C$6:$C$10,MATCH($G127,SLA!$A$6:$A$10,0)),""))</f>
        <v/>
      </c>
      <c r="P127" s="13">
        <f>IF(OR($J127="",$O127=""),"",IF($J127&lt;=$O127,"Met","Missed"))</f>
        <v/>
      </c>
    </row>
    <row r="128">
      <c r="A128" s="7" t="n"/>
      <c r="B128" s="8" t="n"/>
      <c r="C128" s="8" t="n"/>
      <c r="D128" s="8" t="n"/>
      <c r="E128" s="9">
        <f>IF(OR($A128="",$B128="",$C128=""),"",ROUND(($C128-$B128)*24,1))</f>
        <v/>
      </c>
      <c r="F128" s="10" t="n"/>
      <c r="G128" s="7" t="n"/>
      <c r="H128" s="7" t="n"/>
      <c r="I128" s="7" t="n"/>
      <c r="J128" s="9">
        <f>IF(OR($A128="",$B128="",$D128=""),"",ROUND(($D128-$B128)*24,1))</f>
        <v/>
      </c>
      <c r="K128" s="11">
        <f>IF(OR($A128="",$B128="",$C128=""),"",NETWORKDAYS($B128,$C128,SLA!$J$6:$J$25)-1)</f>
        <v/>
      </c>
      <c r="L128" s="12">
        <f>IF($B128="","",INT($B128)-WEEKDAY($B128,3))</f>
        <v/>
      </c>
      <c r="M128" s="9">
        <f>IF($G128="","",IFERROR(INDEX(SLA!$B$6:$B$10,MATCH($G128,SLA!$A$6:$A$10,0)),""))</f>
        <v/>
      </c>
      <c r="N128" s="13">
        <f>IF(OR($E128="",$M128=""),"",IF($E128&lt;=$M128,"Met","Missed"))</f>
        <v/>
      </c>
      <c r="O128" s="9">
        <f>IF($G128="","",IFERROR(INDEX(SLA!$C$6:$C$10,MATCH($G128,SLA!$A$6:$A$10,0)),""))</f>
        <v/>
      </c>
      <c r="P128" s="13">
        <f>IF(OR($J128="",$O128=""),"",IF($J128&lt;=$O128,"Met","Missed"))</f>
        <v/>
      </c>
    </row>
    <row r="129">
      <c r="A129" s="7" t="n"/>
      <c r="B129" s="8" t="n"/>
      <c r="C129" s="8" t="n"/>
      <c r="D129" s="8" t="n"/>
      <c r="E129" s="9">
        <f>IF(OR($A129="",$B129="",$C129=""),"",ROUND(($C129-$B129)*24,1))</f>
        <v/>
      </c>
      <c r="F129" s="10" t="n"/>
      <c r="G129" s="7" t="n"/>
      <c r="H129" s="7" t="n"/>
      <c r="I129" s="7" t="n"/>
      <c r="J129" s="9">
        <f>IF(OR($A129="",$B129="",$D129=""),"",ROUND(($D129-$B129)*24,1))</f>
        <v/>
      </c>
      <c r="K129" s="11">
        <f>IF(OR($A129="",$B129="",$C129=""),"",NETWORKDAYS($B129,$C129,SLA!$J$6:$J$25)-1)</f>
        <v/>
      </c>
      <c r="L129" s="12">
        <f>IF($B129="","",INT($B129)-WEEKDAY($B129,3))</f>
        <v/>
      </c>
      <c r="M129" s="9">
        <f>IF($G129="","",IFERROR(INDEX(SLA!$B$6:$B$10,MATCH($G129,SLA!$A$6:$A$10,0)),""))</f>
        <v/>
      </c>
      <c r="N129" s="13">
        <f>IF(OR($E129="",$M129=""),"",IF($E129&lt;=$M129,"Met","Missed"))</f>
        <v/>
      </c>
      <c r="O129" s="9">
        <f>IF($G129="","",IFERROR(INDEX(SLA!$C$6:$C$10,MATCH($G129,SLA!$A$6:$A$10,0)),""))</f>
        <v/>
      </c>
      <c r="P129" s="13">
        <f>IF(OR($J129="",$O129=""),"",IF($J129&lt;=$O129,"Met","Missed"))</f>
        <v/>
      </c>
    </row>
    <row r="130">
      <c r="A130" s="7" t="n"/>
      <c r="B130" s="8" t="n"/>
      <c r="C130" s="8" t="n"/>
      <c r="D130" s="8" t="n"/>
      <c r="E130" s="9">
        <f>IF(OR($A130="",$B130="",$C130=""),"",ROUND(($C130-$B130)*24,1))</f>
        <v/>
      </c>
      <c r="F130" s="10" t="n"/>
      <c r="G130" s="7" t="n"/>
      <c r="H130" s="7" t="n"/>
      <c r="I130" s="7" t="n"/>
      <c r="J130" s="9">
        <f>IF(OR($A130="",$B130="",$D130=""),"",ROUND(($D130-$B130)*24,1))</f>
        <v/>
      </c>
      <c r="K130" s="11">
        <f>IF(OR($A130="",$B130="",$C130=""),"",NETWORKDAYS($B130,$C130,SLA!$J$6:$J$25)-1)</f>
        <v/>
      </c>
      <c r="L130" s="12">
        <f>IF($B130="","",INT($B130)-WEEKDAY($B130,3))</f>
        <v/>
      </c>
      <c r="M130" s="9">
        <f>IF($G130="","",IFERROR(INDEX(SLA!$B$6:$B$10,MATCH($G130,SLA!$A$6:$A$10,0)),""))</f>
        <v/>
      </c>
      <c r="N130" s="13">
        <f>IF(OR($E130="",$M130=""),"",IF($E130&lt;=$M130,"Met","Missed"))</f>
        <v/>
      </c>
      <c r="O130" s="9">
        <f>IF($G130="","",IFERROR(INDEX(SLA!$C$6:$C$10,MATCH($G130,SLA!$A$6:$A$10,0)),""))</f>
        <v/>
      </c>
      <c r="P130" s="13">
        <f>IF(OR($J130="",$O130=""),"",IF($J130&lt;=$O130,"Met","Missed"))</f>
        <v/>
      </c>
    </row>
    <row r="131">
      <c r="A131" s="7" t="n"/>
      <c r="B131" s="8" t="n"/>
      <c r="C131" s="8" t="n"/>
      <c r="D131" s="8" t="n"/>
      <c r="E131" s="9">
        <f>IF(OR($A131="",$B131="",$C131=""),"",ROUND(($C131-$B131)*24,1))</f>
        <v/>
      </c>
      <c r="F131" s="10" t="n"/>
      <c r="G131" s="7" t="n"/>
      <c r="H131" s="7" t="n"/>
      <c r="I131" s="7" t="n"/>
      <c r="J131" s="9">
        <f>IF(OR($A131="",$B131="",$D131=""),"",ROUND(($D131-$B131)*24,1))</f>
        <v/>
      </c>
      <c r="K131" s="11">
        <f>IF(OR($A131="",$B131="",$C131=""),"",NETWORKDAYS($B131,$C131,SLA!$J$6:$J$25)-1)</f>
        <v/>
      </c>
      <c r="L131" s="12">
        <f>IF($B131="","",INT($B131)-WEEKDAY($B131,3))</f>
        <v/>
      </c>
      <c r="M131" s="9">
        <f>IF($G131="","",IFERROR(INDEX(SLA!$B$6:$B$10,MATCH($G131,SLA!$A$6:$A$10,0)),""))</f>
        <v/>
      </c>
      <c r="N131" s="13">
        <f>IF(OR($E131="",$M131=""),"",IF($E131&lt;=$M131,"Met","Missed"))</f>
        <v/>
      </c>
      <c r="O131" s="9">
        <f>IF($G131="","",IFERROR(INDEX(SLA!$C$6:$C$10,MATCH($G131,SLA!$A$6:$A$10,0)),""))</f>
        <v/>
      </c>
      <c r="P131" s="13">
        <f>IF(OR($J131="",$O131=""),"",IF($J131&lt;=$O131,"Met","Missed"))</f>
        <v/>
      </c>
    </row>
    <row r="132">
      <c r="A132" s="7" t="n"/>
      <c r="B132" s="8" t="n"/>
      <c r="C132" s="8" t="n"/>
      <c r="D132" s="8" t="n"/>
      <c r="E132" s="9">
        <f>IF(OR($A132="",$B132="",$C132=""),"",ROUND(($C132-$B132)*24,1))</f>
        <v/>
      </c>
      <c r="F132" s="10" t="n"/>
      <c r="G132" s="7" t="n"/>
      <c r="H132" s="7" t="n"/>
      <c r="I132" s="7" t="n"/>
      <c r="J132" s="9">
        <f>IF(OR($A132="",$B132="",$D132=""),"",ROUND(($D132-$B132)*24,1))</f>
        <v/>
      </c>
      <c r="K132" s="11">
        <f>IF(OR($A132="",$B132="",$C132=""),"",NETWORKDAYS($B132,$C132,SLA!$J$6:$J$25)-1)</f>
        <v/>
      </c>
      <c r="L132" s="12">
        <f>IF($B132="","",INT($B132)-WEEKDAY($B132,3))</f>
        <v/>
      </c>
      <c r="M132" s="9">
        <f>IF($G132="","",IFERROR(INDEX(SLA!$B$6:$B$10,MATCH($G132,SLA!$A$6:$A$10,0)),""))</f>
        <v/>
      </c>
      <c r="N132" s="13">
        <f>IF(OR($E132="",$M132=""),"",IF($E132&lt;=$M132,"Met","Missed"))</f>
        <v/>
      </c>
      <c r="O132" s="9">
        <f>IF($G132="","",IFERROR(INDEX(SLA!$C$6:$C$10,MATCH($G132,SLA!$A$6:$A$10,0)),""))</f>
        <v/>
      </c>
      <c r="P132" s="13">
        <f>IF(OR($J132="",$O132=""),"",IF($J132&lt;=$O132,"Met","Missed"))</f>
        <v/>
      </c>
    </row>
    <row r="133">
      <c r="A133" s="7" t="n"/>
      <c r="B133" s="8" t="n"/>
      <c r="C133" s="8" t="n"/>
      <c r="D133" s="8" t="n"/>
      <c r="E133" s="9">
        <f>IF(OR($A133="",$B133="",$C133=""),"",ROUND(($C133-$B133)*24,1))</f>
        <v/>
      </c>
      <c r="F133" s="10" t="n"/>
      <c r="G133" s="7" t="n"/>
      <c r="H133" s="7" t="n"/>
      <c r="I133" s="7" t="n"/>
      <c r="J133" s="9">
        <f>IF(OR($A133="",$B133="",$D133=""),"",ROUND(($D133-$B133)*24,1))</f>
        <v/>
      </c>
      <c r="K133" s="11">
        <f>IF(OR($A133="",$B133="",$C133=""),"",NETWORKDAYS($B133,$C133,SLA!$J$6:$J$25)-1)</f>
        <v/>
      </c>
      <c r="L133" s="12">
        <f>IF($B133="","",INT($B133)-WEEKDAY($B133,3))</f>
        <v/>
      </c>
      <c r="M133" s="9">
        <f>IF($G133="","",IFERROR(INDEX(SLA!$B$6:$B$10,MATCH($G133,SLA!$A$6:$A$10,0)),""))</f>
        <v/>
      </c>
      <c r="N133" s="13">
        <f>IF(OR($E133="",$M133=""),"",IF($E133&lt;=$M133,"Met","Missed"))</f>
        <v/>
      </c>
      <c r="O133" s="9">
        <f>IF($G133="","",IFERROR(INDEX(SLA!$C$6:$C$10,MATCH($G133,SLA!$A$6:$A$10,0)),""))</f>
        <v/>
      </c>
      <c r="P133" s="13">
        <f>IF(OR($J133="",$O133=""),"",IF($J133&lt;=$O133,"Met","Missed"))</f>
        <v/>
      </c>
    </row>
    <row r="134">
      <c r="A134" s="7" t="n"/>
      <c r="B134" s="8" t="n"/>
      <c r="C134" s="8" t="n"/>
      <c r="D134" s="8" t="n"/>
      <c r="E134" s="9">
        <f>IF(OR($A134="",$B134="",$C134=""),"",ROUND(($C134-$B134)*24,1))</f>
        <v/>
      </c>
      <c r="F134" s="10" t="n"/>
      <c r="G134" s="7" t="n"/>
      <c r="H134" s="7" t="n"/>
      <c r="I134" s="7" t="n"/>
      <c r="J134" s="9">
        <f>IF(OR($A134="",$B134="",$D134=""),"",ROUND(($D134-$B134)*24,1))</f>
        <v/>
      </c>
      <c r="K134" s="11">
        <f>IF(OR($A134="",$B134="",$C134=""),"",NETWORKDAYS($B134,$C134,SLA!$J$6:$J$25)-1)</f>
        <v/>
      </c>
      <c r="L134" s="12">
        <f>IF($B134="","",INT($B134)-WEEKDAY($B134,3))</f>
        <v/>
      </c>
      <c r="M134" s="9">
        <f>IF($G134="","",IFERROR(INDEX(SLA!$B$6:$B$10,MATCH($G134,SLA!$A$6:$A$10,0)),""))</f>
        <v/>
      </c>
      <c r="N134" s="13">
        <f>IF(OR($E134="",$M134=""),"",IF($E134&lt;=$M134,"Met","Missed"))</f>
        <v/>
      </c>
      <c r="O134" s="9">
        <f>IF($G134="","",IFERROR(INDEX(SLA!$C$6:$C$10,MATCH($G134,SLA!$A$6:$A$10,0)),""))</f>
        <v/>
      </c>
      <c r="P134" s="13">
        <f>IF(OR($J134="",$O134=""),"",IF($J134&lt;=$O134,"Met","Missed"))</f>
        <v/>
      </c>
    </row>
    <row r="135">
      <c r="A135" s="7" t="n"/>
      <c r="B135" s="8" t="n"/>
      <c r="C135" s="8" t="n"/>
      <c r="D135" s="8" t="n"/>
      <c r="E135" s="9">
        <f>IF(OR($A135="",$B135="",$C135=""),"",ROUND(($C135-$B135)*24,1))</f>
        <v/>
      </c>
      <c r="F135" s="10" t="n"/>
      <c r="G135" s="7" t="n"/>
      <c r="H135" s="7" t="n"/>
      <c r="I135" s="7" t="n"/>
      <c r="J135" s="9">
        <f>IF(OR($A135="",$B135="",$D135=""),"",ROUND(($D135-$B135)*24,1))</f>
        <v/>
      </c>
      <c r="K135" s="11">
        <f>IF(OR($A135="",$B135="",$C135=""),"",NETWORKDAYS($B135,$C135,SLA!$J$6:$J$25)-1)</f>
        <v/>
      </c>
      <c r="L135" s="12">
        <f>IF($B135="","",INT($B135)-WEEKDAY($B135,3))</f>
        <v/>
      </c>
      <c r="M135" s="9">
        <f>IF($G135="","",IFERROR(INDEX(SLA!$B$6:$B$10,MATCH($G135,SLA!$A$6:$A$10,0)),""))</f>
        <v/>
      </c>
      <c r="N135" s="13">
        <f>IF(OR($E135="",$M135=""),"",IF($E135&lt;=$M135,"Met","Missed"))</f>
        <v/>
      </c>
      <c r="O135" s="9">
        <f>IF($G135="","",IFERROR(INDEX(SLA!$C$6:$C$10,MATCH($G135,SLA!$A$6:$A$10,0)),""))</f>
        <v/>
      </c>
      <c r="P135" s="13">
        <f>IF(OR($J135="",$O135=""),"",IF($J135&lt;=$O135,"Met","Missed"))</f>
        <v/>
      </c>
    </row>
    <row r="136">
      <c r="A136" s="7" t="n"/>
      <c r="B136" s="8" t="n"/>
      <c r="C136" s="8" t="n"/>
      <c r="D136" s="8" t="n"/>
      <c r="E136" s="9">
        <f>IF(OR($A136="",$B136="",$C136=""),"",ROUND(($C136-$B136)*24,1))</f>
        <v/>
      </c>
      <c r="F136" s="10" t="n"/>
      <c r="G136" s="7" t="n"/>
      <c r="H136" s="7" t="n"/>
      <c r="I136" s="7" t="n"/>
      <c r="J136" s="9">
        <f>IF(OR($A136="",$B136="",$D136=""),"",ROUND(($D136-$B136)*24,1))</f>
        <v/>
      </c>
      <c r="K136" s="11">
        <f>IF(OR($A136="",$B136="",$C136=""),"",NETWORKDAYS($B136,$C136,SLA!$J$6:$J$25)-1)</f>
        <v/>
      </c>
      <c r="L136" s="12">
        <f>IF($B136="","",INT($B136)-WEEKDAY($B136,3))</f>
        <v/>
      </c>
      <c r="M136" s="9">
        <f>IF($G136="","",IFERROR(INDEX(SLA!$B$6:$B$10,MATCH($G136,SLA!$A$6:$A$10,0)),""))</f>
        <v/>
      </c>
      <c r="N136" s="13">
        <f>IF(OR($E136="",$M136=""),"",IF($E136&lt;=$M136,"Met","Missed"))</f>
        <v/>
      </c>
      <c r="O136" s="9">
        <f>IF($G136="","",IFERROR(INDEX(SLA!$C$6:$C$10,MATCH($G136,SLA!$A$6:$A$10,0)),""))</f>
        <v/>
      </c>
      <c r="P136" s="13">
        <f>IF(OR($J136="",$O136=""),"",IF($J136&lt;=$O136,"Met","Missed"))</f>
        <v/>
      </c>
    </row>
    <row r="137">
      <c r="A137" s="7" t="n"/>
      <c r="B137" s="8" t="n"/>
      <c r="C137" s="8" t="n"/>
      <c r="D137" s="8" t="n"/>
      <c r="E137" s="9">
        <f>IF(OR($A137="",$B137="",$C137=""),"",ROUND(($C137-$B137)*24,1))</f>
        <v/>
      </c>
      <c r="F137" s="10" t="n"/>
      <c r="G137" s="7" t="n"/>
      <c r="H137" s="7" t="n"/>
      <c r="I137" s="7" t="n"/>
      <c r="J137" s="9">
        <f>IF(OR($A137="",$B137="",$D137=""),"",ROUND(($D137-$B137)*24,1))</f>
        <v/>
      </c>
      <c r="K137" s="11">
        <f>IF(OR($A137="",$B137="",$C137=""),"",NETWORKDAYS($B137,$C137,SLA!$J$6:$J$25)-1)</f>
        <v/>
      </c>
      <c r="L137" s="12">
        <f>IF($B137="","",INT($B137)-WEEKDAY($B137,3))</f>
        <v/>
      </c>
      <c r="M137" s="9">
        <f>IF($G137="","",IFERROR(INDEX(SLA!$B$6:$B$10,MATCH($G137,SLA!$A$6:$A$10,0)),""))</f>
        <v/>
      </c>
      <c r="N137" s="13">
        <f>IF(OR($E137="",$M137=""),"",IF($E137&lt;=$M137,"Met","Missed"))</f>
        <v/>
      </c>
      <c r="O137" s="9">
        <f>IF($G137="","",IFERROR(INDEX(SLA!$C$6:$C$10,MATCH($G137,SLA!$A$6:$A$10,0)),""))</f>
        <v/>
      </c>
      <c r="P137" s="13">
        <f>IF(OR($J137="",$O137=""),"",IF($J137&lt;=$O137,"Met","Missed"))</f>
        <v/>
      </c>
    </row>
    <row r="138">
      <c r="A138" s="7" t="n"/>
      <c r="B138" s="8" t="n"/>
      <c r="C138" s="8" t="n"/>
      <c r="D138" s="8" t="n"/>
      <c r="E138" s="9">
        <f>IF(OR($A138="",$B138="",$C138=""),"",ROUND(($C138-$B138)*24,1))</f>
        <v/>
      </c>
      <c r="F138" s="10" t="n"/>
      <c r="G138" s="7" t="n"/>
      <c r="H138" s="7" t="n"/>
      <c r="I138" s="7" t="n"/>
      <c r="J138" s="9">
        <f>IF(OR($A138="",$B138="",$D138=""),"",ROUND(($D138-$B138)*24,1))</f>
        <v/>
      </c>
      <c r="K138" s="11">
        <f>IF(OR($A138="",$B138="",$C138=""),"",NETWORKDAYS($B138,$C138,SLA!$J$6:$J$25)-1)</f>
        <v/>
      </c>
      <c r="L138" s="12">
        <f>IF($B138="","",INT($B138)-WEEKDAY($B138,3))</f>
        <v/>
      </c>
      <c r="M138" s="9">
        <f>IF($G138="","",IFERROR(INDEX(SLA!$B$6:$B$10,MATCH($G138,SLA!$A$6:$A$10,0)),""))</f>
        <v/>
      </c>
      <c r="N138" s="13">
        <f>IF(OR($E138="",$M138=""),"",IF($E138&lt;=$M138,"Met","Missed"))</f>
        <v/>
      </c>
      <c r="O138" s="9">
        <f>IF($G138="","",IFERROR(INDEX(SLA!$C$6:$C$10,MATCH($G138,SLA!$A$6:$A$10,0)),""))</f>
        <v/>
      </c>
      <c r="P138" s="13">
        <f>IF(OR($J138="",$O138=""),"",IF($J138&lt;=$O138,"Met","Missed"))</f>
        <v/>
      </c>
    </row>
    <row r="139">
      <c r="A139" s="7" t="n"/>
      <c r="B139" s="8" t="n"/>
      <c r="C139" s="8" t="n"/>
      <c r="D139" s="8" t="n"/>
      <c r="E139" s="9">
        <f>IF(OR($A139="",$B139="",$C139=""),"",ROUND(($C139-$B139)*24,1))</f>
        <v/>
      </c>
      <c r="F139" s="10" t="n"/>
      <c r="G139" s="7" t="n"/>
      <c r="H139" s="7" t="n"/>
      <c r="I139" s="7" t="n"/>
      <c r="J139" s="9">
        <f>IF(OR($A139="",$B139="",$D139=""),"",ROUND(($D139-$B139)*24,1))</f>
        <v/>
      </c>
      <c r="K139" s="11">
        <f>IF(OR($A139="",$B139="",$C139=""),"",NETWORKDAYS($B139,$C139,SLA!$J$6:$J$25)-1)</f>
        <v/>
      </c>
      <c r="L139" s="12">
        <f>IF($B139="","",INT($B139)-WEEKDAY($B139,3))</f>
        <v/>
      </c>
      <c r="M139" s="9">
        <f>IF($G139="","",IFERROR(INDEX(SLA!$B$6:$B$10,MATCH($G139,SLA!$A$6:$A$10,0)),""))</f>
        <v/>
      </c>
      <c r="N139" s="13">
        <f>IF(OR($E139="",$M139=""),"",IF($E139&lt;=$M139,"Met","Missed"))</f>
        <v/>
      </c>
      <c r="O139" s="9">
        <f>IF($G139="","",IFERROR(INDEX(SLA!$C$6:$C$10,MATCH($G139,SLA!$A$6:$A$10,0)),""))</f>
        <v/>
      </c>
      <c r="P139" s="13">
        <f>IF(OR($J139="",$O139=""),"",IF($J139&lt;=$O139,"Met","Missed"))</f>
        <v/>
      </c>
    </row>
    <row r="140">
      <c r="A140" s="7" t="n"/>
      <c r="B140" s="8" t="n"/>
      <c r="C140" s="8" t="n"/>
      <c r="D140" s="8" t="n"/>
      <c r="E140" s="9">
        <f>IF(OR($A140="",$B140="",$C140=""),"",ROUND(($C140-$B140)*24,1))</f>
        <v/>
      </c>
      <c r="F140" s="10" t="n"/>
      <c r="G140" s="7" t="n"/>
      <c r="H140" s="7" t="n"/>
      <c r="I140" s="7" t="n"/>
      <c r="J140" s="9">
        <f>IF(OR($A140="",$B140="",$D140=""),"",ROUND(($D140-$B140)*24,1))</f>
        <v/>
      </c>
      <c r="K140" s="11">
        <f>IF(OR($A140="",$B140="",$C140=""),"",NETWORKDAYS($B140,$C140,SLA!$J$6:$J$25)-1)</f>
        <v/>
      </c>
      <c r="L140" s="12">
        <f>IF($B140="","",INT($B140)-WEEKDAY($B140,3))</f>
        <v/>
      </c>
      <c r="M140" s="9">
        <f>IF($G140="","",IFERROR(INDEX(SLA!$B$6:$B$10,MATCH($G140,SLA!$A$6:$A$10,0)),""))</f>
        <v/>
      </c>
      <c r="N140" s="13">
        <f>IF(OR($E140="",$M140=""),"",IF($E140&lt;=$M140,"Met","Missed"))</f>
        <v/>
      </c>
      <c r="O140" s="9">
        <f>IF($G140="","",IFERROR(INDEX(SLA!$C$6:$C$10,MATCH($G140,SLA!$A$6:$A$10,0)),""))</f>
        <v/>
      </c>
      <c r="P140" s="13">
        <f>IF(OR($J140="",$O140=""),"",IF($J140&lt;=$O140,"Met","Missed"))</f>
        <v/>
      </c>
    </row>
    <row r="141">
      <c r="A141" s="7" t="n"/>
      <c r="B141" s="8" t="n"/>
      <c r="C141" s="8" t="n"/>
      <c r="D141" s="8" t="n"/>
      <c r="E141" s="9">
        <f>IF(OR($A141="",$B141="",$C141=""),"",ROUND(($C141-$B141)*24,1))</f>
        <v/>
      </c>
      <c r="F141" s="10" t="n"/>
      <c r="G141" s="7" t="n"/>
      <c r="H141" s="7" t="n"/>
      <c r="I141" s="7" t="n"/>
      <c r="J141" s="9">
        <f>IF(OR($A141="",$B141="",$D141=""),"",ROUND(($D141-$B141)*24,1))</f>
        <v/>
      </c>
      <c r="K141" s="11">
        <f>IF(OR($A141="",$B141="",$C141=""),"",NETWORKDAYS($B141,$C141,SLA!$J$6:$J$25)-1)</f>
        <v/>
      </c>
      <c r="L141" s="12">
        <f>IF($B141="","",INT($B141)-WEEKDAY($B141,3))</f>
        <v/>
      </c>
      <c r="M141" s="9">
        <f>IF($G141="","",IFERROR(INDEX(SLA!$B$6:$B$10,MATCH($G141,SLA!$A$6:$A$10,0)),""))</f>
        <v/>
      </c>
      <c r="N141" s="13">
        <f>IF(OR($E141="",$M141=""),"",IF($E141&lt;=$M141,"Met","Missed"))</f>
        <v/>
      </c>
      <c r="O141" s="9">
        <f>IF($G141="","",IFERROR(INDEX(SLA!$C$6:$C$10,MATCH($G141,SLA!$A$6:$A$10,0)),""))</f>
        <v/>
      </c>
      <c r="P141" s="13">
        <f>IF(OR($J141="",$O141=""),"",IF($J141&lt;=$O141,"Met","Missed"))</f>
        <v/>
      </c>
    </row>
    <row r="142">
      <c r="A142" s="7" t="n"/>
      <c r="B142" s="8" t="n"/>
      <c r="C142" s="8" t="n"/>
      <c r="D142" s="8" t="n"/>
      <c r="E142" s="9">
        <f>IF(OR($A142="",$B142="",$C142=""),"",ROUND(($C142-$B142)*24,1))</f>
        <v/>
      </c>
      <c r="F142" s="10" t="n"/>
      <c r="G142" s="7" t="n"/>
      <c r="H142" s="7" t="n"/>
      <c r="I142" s="7" t="n"/>
      <c r="J142" s="9">
        <f>IF(OR($A142="",$B142="",$D142=""),"",ROUND(($D142-$B142)*24,1))</f>
        <v/>
      </c>
      <c r="K142" s="11">
        <f>IF(OR($A142="",$B142="",$C142=""),"",NETWORKDAYS($B142,$C142,SLA!$J$6:$J$25)-1)</f>
        <v/>
      </c>
      <c r="L142" s="12">
        <f>IF($B142="","",INT($B142)-WEEKDAY($B142,3))</f>
        <v/>
      </c>
      <c r="M142" s="9">
        <f>IF($G142="","",IFERROR(INDEX(SLA!$B$6:$B$10,MATCH($G142,SLA!$A$6:$A$10,0)),""))</f>
        <v/>
      </c>
      <c r="N142" s="13">
        <f>IF(OR($E142="",$M142=""),"",IF($E142&lt;=$M142,"Met","Missed"))</f>
        <v/>
      </c>
      <c r="O142" s="9">
        <f>IF($G142="","",IFERROR(INDEX(SLA!$C$6:$C$10,MATCH($G142,SLA!$A$6:$A$10,0)),""))</f>
        <v/>
      </c>
      <c r="P142" s="13">
        <f>IF(OR($J142="",$O142=""),"",IF($J142&lt;=$O142,"Met","Missed"))</f>
        <v/>
      </c>
    </row>
    <row r="143">
      <c r="A143" s="7" t="n"/>
      <c r="B143" s="8" t="n"/>
      <c r="C143" s="8" t="n"/>
      <c r="D143" s="8" t="n"/>
      <c r="E143" s="9">
        <f>IF(OR($A143="",$B143="",$C143=""),"",ROUND(($C143-$B143)*24,1))</f>
        <v/>
      </c>
      <c r="F143" s="10" t="n"/>
      <c r="G143" s="7" t="n"/>
      <c r="H143" s="7" t="n"/>
      <c r="I143" s="7" t="n"/>
      <c r="J143" s="9">
        <f>IF(OR($A143="",$B143="",$D143=""),"",ROUND(($D143-$B143)*24,1))</f>
        <v/>
      </c>
      <c r="K143" s="11">
        <f>IF(OR($A143="",$B143="",$C143=""),"",NETWORKDAYS($B143,$C143,SLA!$J$6:$J$25)-1)</f>
        <v/>
      </c>
      <c r="L143" s="12">
        <f>IF($B143="","",INT($B143)-WEEKDAY($B143,3))</f>
        <v/>
      </c>
      <c r="M143" s="9">
        <f>IF($G143="","",IFERROR(INDEX(SLA!$B$6:$B$10,MATCH($G143,SLA!$A$6:$A$10,0)),""))</f>
        <v/>
      </c>
      <c r="N143" s="13">
        <f>IF(OR($E143="",$M143=""),"",IF($E143&lt;=$M143,"Met","Missed"))</f>
        <v/>
      </c>
      <c r="O143" s="9">
        <f>IF($G143="","",IFERROR(INDEX(SLA!$C$6:$C$10,MATCH($G143,SLA!$A$6:$A$10,0)),""))</f>
        <v/>
      </c>
      <c r="P143" s="13">
        <f>IF(OR($J143="",$O143=""),"",IF($J143&lt;=$O143,"Met","Missed"))</f>
        <v/>
      </c>
    </row>
    <row r="144">
      <c r="A144" s="7" t="n"/>
      <c r="B144" s="8" t="n"/>
      <c r="C144" s="8" t="n"/>
      <c r="D144" s="8" t="n"/>
      <c r="E144" s="9">
        <f>IF(OR($A144="",$B144="",$C144=""),"",ROUND(($C144-$B144)*24,1))</f>
        <v/>
      </c>
      <c r="F144" s="10" t="n"/>
      <c r="G144" s="7" t="n"/>
      <c r="H144" s="7" t="n"/>
      <c r="I144" s="7" t="n"/>
      <c r="J144" s="9">
        <f>IF(OR($A144="",$B144="",$D144=""),"",ROUND(($D144-$B144)*24,1))</f>
        <v/>
      </c>
      <c r="K144" s="11">
        <f>IF(OR($A144="",$B144="",$C144=""),"",NETWORKDAYS($B144,$C144,SLA!$J$6:$J$25)-1)</f>
        <v/>
      </c>
      <c r="L144" s="12">
        <f>IF($B144="","",INT($B144)-WEEKDAY($B144,3))</f>
        <v/>
      </c>
      <c r="M144" s="9">
        <f>IF($G144="","",IFERROR(INDEX(SLA!$B$6:$B$10,MATCH($G144,SLA!$A$6:$A$10,0)),""))</f>
        <v/>
      </c>
      <c r="N144" s="13">
        <f>IF(OR($E144="",$M144=""),"",IF($E144&lt;=$M144,"Met","Missed"))</f>
        <v/>
      </c>
      <c r="O144" s="9">
        <f>IF($G144="","",IFERROR(INDEX(SLA!$C$6:$C$10,MATCH($G144,SLA!$A$6:$A$10,0)),""))</f>
        <v/>
      </c>
      <c r="P144" s="13">
        <f>IF(OR($J144="",$O144=""),"",IF($J144&lt;=$O144,"Met","Missed"))</f>
        <v/>
      </c>
    </row>
    <row r="145">
      <c r="A145" s="7" t="n"/>
      <c r="B145" s="8" t="n"/>
      <c r="C145" s="8" t="n"/>
      <c r="D145" s="8" t="n"/>
      <c r="E145" s="9">
        <f>IF(OR($A145="",$B145="",$C145=""),"",ROUND(($C145-$B145)*24,1))</f>
        <v/>
      </c>
      <c r="F145" s="10" t="n"/>
      <c r="G145" s="7" t="n"/>
      <c r="H145" s="7" t="n"/>
      <c r="I145" s="7" t="n"/>
      <c r="J145" s="9">
        <f>IF(OR($A145="",$B145="",$D145=""),"",ROUND(($D145-$B145)*24,1))</f>
        <v/>
      </c>
      <c r="K145" s="11">
        <f>IF(OR($A145="",$B145="",$C145=""),"",NETWORKDAYS($B145,$C145,SLA!$J$6:$J$25)-1)</f>
        <v/>
      </c>
      <c r="L145" s="12">
        <f>IF($B145="","",INT($B145)-WEEKDAY($B145,3))</f>
        <v/>
      </c>
      <c r="M145" s="9">
        <f>IF($G145="","",IFERROR(INDEX(SLA!$B$6:$B$10,MATCH($G145,SLA!$A$6:$A$10,0)),""))</f>
        <v/>
      </c>
      <c r="N145" s="13">
        <f>IF(OR($E145="",$M145=""),"",IF($E145&lt;=$M145,"Met","Missed"))</f>
        <v/>
      </c>
      <c r="O145" s="9">
        <f>IF($G145="","",IFERROR(INDEX(SLA!$C$6:$C$10,MATCH($G145,SLA!$A$6:$A$10,0)),""))</f>
        <v/>
      </c>
      <c r="P145" s="13">
        <f>IF(OR($J145="",$O145=""),"",IF($J145&lt;=$O145,"Met","Missed"))</f>
        <v/>
      </c>
    </row>
    <row r="146">
      <c r="A146" s="7" t="n"/>
      <c r="B146" s="8" t="n"/>
      <c r="C146" s="8" t="n"/>
      <c r="D146" s="8" t="n"/>
      <c r="E146" s="9">
        <f>IF(OR($A146="",$B146="",$C146=""),"",ROUND(($C146-$B146)*24,1))</f>
        <v/>
      </c>
      <c r="F146" s="10" t="n"/>
      <c r="G146" s="7" t="n"/>
      <c r="H146" s="7" t="n"/>
      <c r="I146" s="7" t="n"/>
      <c r="J146" s="9">
        <f>IF(OR($A146="",$B146="",$D146=""),"",ROUND(($D146-$B146)*24,1))</f>
        <v/>
      </c>
      <c r="K146" s="11">
        <f>IF(OR($A146="",$B146="",$C146=""),"",NETWORKDAYS($B146,$C146,SLA!$J$6:$J$25)-1)</f>
        <v/>
      </c>
      <c r="L146" s="12">
        <f>IF($B146="","",INT($B146)-WEEKDAY($B146,3))</f>
        <v/>
      </c>
      <c r="M146" s="9">
        <f>IF($G146="","",IFERROR(INDEX(SLA!$B$6:$B$10,MATCH($G146,SLA!$A$6:$A$10,0)),""))</f>
        <v/>
      </c>
      <c r="N146" s="13">
        <f>IF(OR($E146="",$M146=""),"",IF($E146&lt;=$M146,"Met","Missed"))</f>
        <v/>
      </c>
      <c r="O146" s="9">
        <f>IF($G146="","",IFERROR(INDEX(SLA!$C$6:$C$10,MATCH($G146,SLA!$A$6:$A$10,0)),""))</f>
        <v/>
      </c>
      <c r="P146" s="13">
        <f>IF(OR($J146="",$O146=""),"",IF($J146&lt;=$O146,"Met","Missed"))</f>
        <v/>
      </c>
    </row>
    <row r="147">
      <c r="A147" s="7" t="n"/>
      <c r="B147" s="8" t="n"/>
      <c r="C147" s="8" t="n"/>
      <c r="D147" s="8" t="n"/>
      <c r="E147" s="9">
        <f>IF(OR($A147="",$B147="",$C147=""),"",ROUND(($C147-$B147)*24,1))</f>
        <v/>
      </c>
      <c r="F147" s="10" t="n"/>
      <c r="G147" s="7" t="n"/>
      <c r="H147" s="7" t="n"/>
      <c r="I147" s="7" t="n"/>
      <c r="J147" s="9">
        <f>IF(OR($A147="",$B147="",$D147=""),"",ROUND(($D147-$B147)*24,1))</f>
        <v/>
      </c>
      <c r="K147" s="11">
        <f>IF(OR($A147="",$B147="",$C147=""),"",NETWORKDAYS($B147,$C147,SLA!$J$6:$J$25)-1)</f>
        <v/>
      </c>
      <c r="L147" s="12">
        <f>IF($B147="","",INT($B147)-WEEKDAY($B147,3))</f>
        <v/>
      </c>
      <c r="M147" s="9">
        <f>IF($G147="","",IFERROR(INDEX(SLA!$B$6:$B$10,MATCH($G147,SLA!$A$6:$A$10,0)),""))</f>
        <v/>
      </c>
      <c r="N147" s="13">
        <f>IF(OR($E147="",$M147=""),"",IF($E147&lt;=$M147,"Met","Missed"))</f>
        <v/>
      </c>
      <c r="O147" s="9">
        <f>IF($G147="","",IFERROR(INDEX(SLA!$C$6:$C$10,MATCH($G147,SLA!$A$6:$A$10,0)),""))</f>
        <v/>
      </c>
      <c r="P147" s="13">
        <f>IF(OR($J147="",$O147=""),"",IF($J147&lt;=$O147,"Met","Missed"))</f>
        <v/>
      </c>
    </row>
    <row r="148">
      <c r="A148" s="7" t="n"/>
      <c r="B148" s="8" t="n"/>
      <c r="C148" s="8" t="n"/>
      <c r="D148" s="8" t="n"/>
      <c r="E148" s="9">
        <f>IF(OR($A148="",$B148="",$C148=""),"",ROUND(($C148-$B148)*24,1))</f>
        <v/>
      </c>
      <c r="F148" s="10" t="n"/>
      <c r="G148" s="7" t="n"/>
      <c r="H148" s="7" t="n"/>
      <c r="I148" s="7" t="n"/>
      <c r="J148" s="9">
        <f>IF(OR($A148="",$B148="",$D148=""),"",ROUND(($D148-$B148)*24,1))</f>
        <v/>
      </c>
      <c r="K148" s="11">
        <f>IF(OR($A148="",$B148="",$C148=""),"",NETWORKDAYS($B148,$C148,SLA!$J$6:$J$25)-1)</f>
        <v/>
      </c>
      <c r="L148" s="12">
        <f>IF($B148="","",INT($B148)-WEEKDAY($B148,3))</f>
        <v/>
      </c>
      <c r="M148" s="9">
        <f>IF($G148="","",IFERROR(INDEX(SLA!$B$6:$B$10,MATCH($G148,SLA!$A$6:$A$10,0)),""))</f>
        <v/>
      </c>
      <c r="N148" s="13">
        <f>IF(OR($E148="",$M148=""),"",IF($E148&lt;=$M148,"Met","Missed"))</f>
        <v/>
      </c>
      <c r="O148" s="9">
        <f>IF($G148="","",IFERROR(INDEX(SLA!$C$6:$C$10,MATCH($G148,SLA!$A$6:$A$10,0)),""))</f>
        <v/>
      </c>
      <c r="P148" s="13">
        <f>IF(OR($J148="",$O148=""),"",IF($J148&lt;=$O148,"Met","Missed"))</f>
        <v/>
      </c>
    </row>
    <row r="149">
      <c r="A149" s="7" t="n"/>
      <c r="B149" s="8" t="n"/>
      <c r="C149" s="8" t="n"/>
      <c r="D149" s="8" t="n"/>
      <c r="E149" s="9">
        <f>IF(OR($A149="",$B149="",$C149=""),"",ROUND(($C149-$B149)*24,1))</f>
        <v/>
      </c>
      <c r="F149" s="10" t="n"/>
      <c r="G149" s="7" t="n"/>
      <c r="H149" s="7" t="n"/>
      <c r="I149" s="7" t="n"/>
      <c r="J149" s="9">
        <f>IF(OR($A149="",$B149="",$D149=""),"",ROUND(($D149-$B149)*24,1))</f>
        <v/>
      </c>
      <c r="K149" s="11">
        <f>IF(OR($A149="",$B149="",$C149=""),"",NETWORKDAYS($B149,$C149,SLA!$J$6:$J$25)-1)</f>
        <v/>
      </c>
      <c r="L149" s="12">
        <f>IF($B149="","",INT($B149)-WEEKDAY($B149,3))</f>
        <v/>
      </c>
      <c r="M149" s="9">
        <f>IF($G149="","",IFERROR(INDEX(SLA!$B$6:$B$10,MATCH($G149,SLA!$A$6:$A$10,0)),""))</f>
        <v/>
      </c>
      <c r="N149" s="13">
        <f>IF(OR($E149="",$M149=""),"",IF($E149&lt;=$M149,"Met","Missed"))</f>
        <v/>
      </c>
      <c r="O149" s="9">
        <f>IF($G149="","",IFERROR(INDEX(SLA!$C$6:$C$10,MATCH($G149,SLA!$A$6:$A$10,0)),""))</f>
        <v/>
      </c>
      <c r="P149" s="13">
        <f>IF(OR($J149="",$O149=""),"",IF($J149&lt;=$O149,"Met","Missed"))</f>
        <v/>
      </c>
    </row>
    <row r="150">
      <c r="A150" s="7" t="n"/>
      <c r="B150" s="8" t="n"/>
      <c r="C150" s="8" t="n"/>
      <c r="D150" s="8" t="n"/>
      <c r="E150" s="9">
        <f>IF(OR($A150="",$B150="",$C150=""),"",ROUND(($C150-$B150)*24,1))</f>
        <v/>
      </c>
      <c r="F150" s="10" t="n"/>
      <c r="G150" s="7" t="n"/>
      <c r="H150" s="7" t="n"/>
      <c r="I150" s="7" t="n"/>
      <c r="J150" s="9">
        <f>IF(OR($A150="",$B150="",$D150=""),"",ROUND(($D150-$B150)*24,1))</f>
        <v/>
      </c>
      <c r="K150" s="11">
        <f>IF(OR($A150="",$B150="",$C150=""),"",NETWORKDAYS($B150,$C150,SLA!$J$6:$J$25)-1)</f>
        <v/>
      </c>
      <c r="L150" s="12">
        <f>IF($B150="","",INT($B150)-WEEKDAY($B150,3))</f>
        <v/>
      </c>
      <c r="M150" s="9">
        <f>IF($G150="","",IFERROR(INDEX(SLA!$B$6:$B$10,MATCH($G150,SLA!$A$6:$A$10,0)),""))</f>
        <v/>
      </c>
      <c r="N150" s="13">
        <f>IF(OR($E150="",$M150=""),"",IF($E150&lt;=$M150,"Met","Missed"))</f>
        <v/>
      </c>
      <c r="O150" s="9">
        <f>IF($G150="","",IFERROR(INDEX(SLA!$C$6:$C$10,MATCH($G150,SLA!$A$6:$A$10,0)),""))</f>
        <v/>
      </c>
      <c r="P150" s="13">
        <f>IF(OR($J150="",$O150=""),"",IF($J150&lt;=$O150,"Met","Missed"))</f>
        <v/>
      </c>
    </row>
    <row r="151">
      <c r="A151" s="7" t="n"/>
      <c r="B151" s="8" t="n"/>
      <c r="C151" s="8" t="n"/>
      <c r="D151" s="8" t="n"/>
      <c r="E151" s="9">
        <f>IF(OR($A151="",$B151="",$C151=""),"",ROUND(($C151-$B151)*24,1))</f>
        <v/>
      </c>
      <c r="F151" s="10" t="n"/>
      <c r="G151" s="7" t="n"/>
      <c r="H151" s="7" t="n"/>
      <c r="I151" s="7" t="n"/>
      <c r="J151" s="9">
        <f>IF(OR($A151="",$B151="",$D151=""),"",ROUND(($D151-$B151)*24,1))</f>
        <v/>
      </c>
      <c r="K151" s="11">
        <f>IF(OR($A151="",$B151="",$C151=""),"",NETWORKDAYS($B151,$C151,SLA!$J$6:$J$25)-1)</f>
        <v/>
      </c>
      <c r="L151" s="12">
        <f>IF($B151="","",INT($B151)-WEEKDAY($B151,3))</f>
        <v/>
      </c>
      <c r="M151" s="9">
        <f>IF($G151="","",IFERROR(INDEX(SLA!$B$6:$B$10,MATCH($G151,SLA!$A$6:$A$10,0)),""))</f>
        <v/>
      </c>
      <c r="N151" s="13">
        <f>IF(OR($E151="",$M151=""),"",IF($E151&lt;=$M151,"Met","Missed"))</f>
        <v/>
      </c>
      <c r="O151" s="9">
        <f>IF($G151="","",IFERROR(INDEX(SLA!$C$6:$C$10,MATCH($G151,SLA!$A$6:$A$10,0)),""))</f>
        <v/>
      </c>
      <c r="P151" s="13">
        <f>IF(OR($J151="",$O151=""),"",IF($J151&lt;=$O151,"Met","Missed"))</f>
        <v/>
      </c>
    </row>
    <row r="152">
      <c r="A152" s="7" t="n"/>
      <c r="B152" s="8" t="n"/>
      <c r="C152" s="8" t="n"/>
      <c r="D152" s="8" t="n"/>
      <c r="E152" s="9">
        <f>IF(OR($A152="",$B152="",$C152=""),"",ROUND(($C152-$B152)*24,1))</f>
        <v/>
      </c>
      <c r="F152" s="10" t="n"/>
      <c r="G152" s="7" t="n"/>
      <c r="H152" s="7" t="n"/>
      <c r="I152" s="7" t="n"/>
      <c r="J152" s="9">
        <f>IF(OR($A152="",$B152="",$D152=""),"",ROUND(($D152-$B152)*24,1))</f>
        <v/>
      </c>
      <c r="K152" s="11">
        <f>IF(OR($A152="",$B152="",$C152=""),"",NETWORKDAYS($B152,$C152,SLA!$J$6:$J$25)-1)</f>
        <v/>
      </c>
      <c r="L152" s="12">
        <f>IF($B152="","",INT($B152)-WEEKDAY($B152,3))</f>
        <v/>
      </c>
      <c r="M152" s="9">
        <f>IF($G152="","",IFERROR(INDEX(SLA!$B$6:$B$10,MATCH($G152,SLA!$A$6:$A$10,0)),""))</f>
        <v/>
      </c>
      <c r="N152" s="13">
        <f>IF(OR($E152="",$M152=""),"",IF($E152&lt;=$M152,"Met","Missed"))</f>
        <v/>
      </c>
      <c r="O152" s="9">
        <f>IF($G152="","",IFERROR(INDEX(SLA!$C$6:$C$10,MATCH($G152,SLA!$A$6:$A$10,0)),""))</f>
        <v/>
      </c>
      <c r="P152" s="13">
        <f>IF(OR($J152="",$O152=""),"",IF($J152&lt;=$O152,"Met","Missed"))</f>
        <v/>
      </c>
    </row>
    <row r="153">
      <c r="A153" s="7" t="n"/>
      <c r="B153" s="8" t="n"/>
      <c r="C153" s="8" t="n"/>
      <c r="D153" s="8" t="n"/>
      <c r="E153" s="9">
        <f>IF(OR($A153="",$B153="",$C153=""),"",ROUND(($C153-$B153)*24,1))</f>
        <v/>
      </c>
      <c r="F153" s="10" t="n"/>
      <c r="G153" s="7" t="n"/>
      <c r="H153" s="7" t="n"/>
      <c r="I153" s="7" t="n"/>
      <c r="J153" s="9">
        <f>IF(OR($A153="",$B153="",$D153=""),"",ROUND(($D153-$B153)*24,1))</f>
        <v/>
      </c>
      <c r="K153" s="11">
        <f>IF(OR($A153="",$B153="",$C153=""),"",NETWORKDAYS($B153,$C153,SLA!$J$6:$J$25)-1)</f>
        <v/>
      </c>
      <c r="L153" s="12">
        <f>IF($B153="","",INT($B153)-WEEKDAY($B153,3))</f>
        <v/>
      </c>
      <c r="M153" s="9">
        <f>IF($G153="","",IFERROR(INDEX(SLA!$B$6:$B$10,MATCH($G153,SLA!$A$6:$A$10,0)),""))</f>
        <v/>
      </c>
      <c r="N153" s="13">
        <f>IF(OR($E153="",$M153=""),"",IF($E153&lt;=$M153,"Met","Missed"))</f>
        <v/>
      </c>
      <c r="O153" s="9">
        <f>IF($G153="","",IFERROR(INDEX(SLA!$C$6:$C$10,MATCH($G153,SLA!$A$6:$A$10,0)),""))</f>
        <v/>
      </c>
      <c r="P153" s="13">
        <f>IF(OR($J153="",$O153=""),"",IF($J153&lt;=$O153,"Met","Missed"))</f>
        <v/>
      </c>
    </row>
    <row r="154">
      <c r="A154" s="7" t="n"/>
      <c r="B154" s="8" t="n"/>
      <c r="C154" s="8" t="n"/>
      <c r="D154" s="8" t="n"/>
      <c r="E154" s="9">
        <f>IF(OR($A154="",$B154="",$C154=""),"",ROUND(($C154-$B154)*24,1))</f>
        <v/>
      </c>
      <c r="F154" s="10" t="n"/>
      <c r="G154" s="7" t="n"/>
      <c r="H154" s="7" t="n"/>
      <c r="I154" s="7" t="n"/>
      <c r="J154" s="9">
        <f>IF(OR($A154="",$B154="",$D154=""),"",ROUND(($D154-$B154)*24,1))</f>
        <v/>
      </c>
      <c r="K154" s="11">
        <f>IF(OR($A154="",$B154="",$C154=""),"",NETWORKDAYS($B154,$C154,SLA!$J$6:$J$25)-1)</f>
        <v/>
      </c>
      <c r="L154" s="12">
        <f>IF($B154="","",INT($B154)-WEEKDAY($B154,3))</f>
        <v/>
      </c>
      <c r="M154" s="9">
        <f>IF($G154="","",IFERROR(INDEX(SLA!$B$6:$B$10,MATCH($G154,SLA!$A$6:$A$10,0)),""))</f>
        <v/>
      </c>
      <c r="N154" s="13">
        <f>IF(OR($E154="",$M154=""),"",IF($E154&lt;=$M154,"Met","Missed"))</f>
        <v/>
      </c>
      <c r="O154" s="9">
        <f>IF($G154="","",IFERROR(INDEX(SLA!$C$6:$C$10,MATCH($G154,SLA!$A$6:$A$10,0)),""))</f>
        <v/>
      </c>
      <c r="P154" s="13">
        <f>IF(OR($J154="",$O154=""),"",IF($J154&lt;=$O154,"Met","Missed"))</f>
        <v/>
      </c>
    </row>
    <row r="155">
      <c r="A155" s="7" t="n"/>
      <c r="B155" s="8" t="n"/>
      <c r="C155" s="8" t="n"/>
      <c r="D155" s="8" t="n"/>
      <c r="E155" s="9">
        <f>IF(OR($A155="",$B155="",$C155=""),"",ROUND(($C155-$B155)*24,1))</f>
        <v/>
      </c>
      <c r="F155" s="10" t="n"/>
      <c r="G155" s="7" t="n"/>
      <c r="H155" s="7" t="n"/>
      <c r="I155" s="7" t="n"/>
      <c r="J155" s="9">
        <f>IF(OR($A155="",$B155="",$D155=""),"",ROUND(($D155-$B155)*24,1))</f>
        <v/>
      </c>
      <c r="K155" s="11">
        <f>IF(OR($A155="",$B155="",$C155=""),"",NETWORKDAYS($B155,$C155,SLA!$J$6:$J$25)-1)</f>
        <v/>
      </c>
      <c r="L155" s="12">
        <f>IF($B155="","",INT($B155)-WEEKDAY($B155,3))</f>
        <v/>
      </c>
      <c r="M155" s="9">
        <f>IF($G155="","",IFERROR(INDEX(SLA!$B$6:$B$10,MATCH($G155,SLA!$A$6:$A$10,0)),""))</f>
        <v/>
      </c>
      <c r="N155" s="13">
        <f>IF(OR($E155="",$M155=""),"",IF($E155&lt;=$M155,"Met","Missed"))</f>
        <v/>
      </c>
      <c r="O155" s="9">
        <f>IF($G155="","",IFERROR(INDEX(SLA!$C$6:$C$10,MATCH($G155,SLA!$A$6:$A$10,0)),""))</f>
        <v/>
      </c>
      <c r="P155" s="13">
        <f>IF(OR($J155="",$O155=""),"",IF($J155&lt;=$O155,"Met","Missed"))</f>
        <v/>
      </c>
    </row>
    <row r="156">
      <c r="A156" s="7" t="n"/>
      <c r="B156" s="8" t="n"/>
      <c r="C156" s="8" t="n"/>
      <c r="D156" s="8" t="n"/>
      <c r="E156" s="9">
        <f>IF(OR($A156="",$B156="",$C156=""),"",ROUND(($C156-$B156)*24,1))</f>
        <v/>
      </c>
      <c r="F156" s="10" t="n"/>
      <c r="G156" s="7" t="n"/>
      <c r="H156" s="7" t="n"/>
      <c r="I156" s="7" t="n"/>
      <c r="J156" s="9">
        <f>IF(OR($A156="",$B156="",$D156=""),"",ROUND(($D156-$B156)*24,1))</f>
        <v/>
      </c>
      <c r="K156" s="11">
        <f>IF(OR($A156="",$B156="",$C156=""),"",NETWORKDAYS($B156,$C156,SLA!$J$6:$J$25)-1)</f>
        <v/>
      </c>
      <c r="L156" s="12">
        <f>IF($B156="","",INT($B156)-WEEKDAY($B156,3))</f>
        <v/>
      </c>
      <c r="M156" s="9">
        <f>IF($G156="","",IFERROR(INDEX(SLA!$B$6:$B$10,MATCH($G156,SLA!$A$6:$A$10,0)),""))</f>
        <v/>
      </c>
      <c r="N156" s="13">
        <f>IF(OR($E156="",$M156=""),"",IF($E156&lt;=$M156,"Met","Missed"))</f>
        <v/>
      </c>
      <c r="O156" s="9">
        <f>IF($G156="","",IFERROR(INDEX(SLA!$C$6:$C$10,MATCH($G156,SLA!$A$6:$A$10,0)),""))</f>
        <v/>
      </c>
      <c r="P156" s="13">
        <f>IF(OR($J156="",$O156=""),"",IF($J156&lt;=$O156,"Met","Missed"))</f>
        <v/>
      </c>
    </row>
    <row r="157">
      <c r="A157" s="7" t="n"/>
      <c r="B157" s="8" t="n"/>
      <c r="C157" s="8" t="n"/>
      <c r="D157" s="8" t="n"/>
      <c r="E157" s="9">
        <f>IF(OR($A157="",$B157="",$C157=""),"",ROUND(($C157-$B157)*24,1))</f>
        <v/>
      </c>
      <c r="F157" s="10" t="n"/>
      <c r="G157" s="7" t="n"/>
      <c r="H157" s="7" t="n"/>
      <c r="I157" s="7" t="n"/>
      <c r="J157" s="9">
        <f>IF(OR($A157="",$B157="",$D157=""),"",ROUND(($D157-$B157)*24,1))</f>
        <v/>
      </c>
      <c r="K157" s="11">
        <f>IF(OR($A157="",$B157="",$C157=""),"",NETWORKDAYS($B157,$C157,SLA!$J$6:$J$25)-1)</f>
        <v/>
      </c>
      <c r="L157" s="12">
        <f>IF($B157="","",INT($B157)-WEEKDAY($B157,3))</f>
        <v/>
      </c>
      <c r="M157" s="9">
        <f>IF($G157="","",IFERROR(INDEX(SLA!$B$6:$B$10,MATCH($G157,SLA!$A$6:$A$10,0)),""))</f>
        <v/>
      </c>
      <c r="N157" s="13">
        <f>IF(OR($E157="",$M157=""),"",IF($E157&lt;=$M157,"Met","Missed"))</f>
        <v/>
      </c>
      <c r="O157" s="9">
        <f>IF($G157="","",IFERROR(INDEX(SLA!$C$6:$C$10,MATCH($G157,SLA!$A$6:$A$10,0)),""))</f>
        <v/>
      </c>
      <c r="P157" s="13">
        <f>IF(OR($J157="",$O157=""),"",IF($J157&lt;=$O157,"Met","Missed"))</f>
        <v/>
      </c>
    </row>
    <row r="158">
      <c r="A158" s="7" t="n"/>
      <c r="B158" s="8" t="n"/>
      <c r="C158" s="8" t="n"/>
      <c r="D158" s="8" t="n"/>
      <c r="E158" s="9">
        <f>IF(OR($A158="",$B158="",$C158=""),"",ROUND(($C158-$B158)*24,1))</f>
        <v/>
      </c>
      <c r="F158" s="10" t="n"/>
      <c r="G158" s="7" t="n"/>
      <c r="H158" s="7" t="n"/>
      <c r="I158" s="7" t="n"/>
      <c r="J158" s="9">
        <f>IF(OR($A158="",$B158="",$D158=""),"",ROUND(($D158-$B158)*24,1))</f>
        <v/>
      </c>
      <c r="K158" s="11">
        <f>IF(OR($A158="",$B158="",$C158=""),"",NETWORKDAYS($B158,$C158,SLA!$J$6:$J$25)-1)</f>
        <v/>
      </c>
      <c r="L158" s="12">
        <f>IF($B158="","",INT($B158)-WEEKDAY($B158,3))</f>
        <v/>
      </c>
      <c r="M158" s="9">
        <f>IF($G158="","",IFERROR(INDEX(SLA!$B$6:$B$10,MATCH($G158,SLA!$A$6:$A$10,0)),""))</f>
        <v/>
      </c>
      <c r="N158" s="13">
        <f>IF(OR($E158="",$M158=""),"",IF($E158&lt;=$M158,"Met","Missed"))</f>
        <v/>
      </c>
      <c r="O158" s="9">
        <f>IF($G158="","",IFERROR(INDEX(SLA!$C$6:$C$10,MATCH($G158,SLA!$A$6:$A$10,0)),""))</f>
        <v/>
      </c>
      <c r="P158" s="13">
        <f>IF(OR($J158="",$O158=""),"",IF($J158&lt;=$O158,"Met","Missed"))</f>
        <v/>
      </c>
    </row>
    <row r="159">
      <c r="A159" s="7" t="n"/>
      <c r="B159" s="8" t="n"/>
      <c r="C159" s="8" t="n"/>
      <c r="D159" s="8" t="n"/>
      <c r="E159" s="9">
        <f>IF(OR($A159="",$B159="",$C159=""),"",ROUND(($C159-$B159)*24,1))</f>
        <v/>
      </c>
      <c r="F159" s="10" t="n"/>
      <c r="G159" s="7" t="n"/>
      <c r="H159" s="7" t="n"/>
      <c r="I159" s="7" t="n"/>
      <c r="J159" s="9">
        <f>IF(OR($A159="",$B159="",$D159=""),"",ROUND(($D159-$B159)*24,1))</f>
        <v/>
      </c>
      <c r="K159" s="11">
        <f>IF(OR($A159="",$B159="",$C159=""),"",NETWORKDAYS($B159,$C159,SLA!$J$6:$J$25)-1)</f>
        <v/>
      </c>
      <c r="L159" s="12">
        <f>IF($B159="","",INT($B159)-WEEKDAY($B159,3))</f>
        <v/>
      </c>
      <c r="M159" s="9">
        <f>IF($G159="","",IFERROR(INDEX(SLA!$B$6:$B$10,MATCH($G159,SLA!$A$6:$A$10,0)),""))</f>
        <v/>
      </c>
      <c r="N159" s="13">
        <f>IF(OR($E159="",$M159=""),"",IF($E159&lt;=$M159,"Met","Missed"))</f>
        <v/>
      </c>
      <c r="O159" s="9">
        <f>IF($G159="","",IFERROR(INDEX(SLA!$C$6:$C$10,MATCH($G159,SLA!$A$6:$A$10,0)),""))</f>
        <v/>
      </c>
      <c r="P159" s="13">
        <f>IF(OR($J159="",$O159=""),"",IF($J159&lt;=$O159,"Met","Missed"))</f>
        <v/>
      </c>
    </row>
    <row r="160">
      <c r="A160" s="7" t="n"/>
      <c r="B160" s="8" t="n"/>
      <c r="C160" s="8" t="n"/>
      <c r="D160" s="8" t="n"/>
      <c r="E160" s="9">
        <f>IF(OR($A160="",$B160="",$C160=""),"",ROUND(($C160-$B160)*24,1))</f>
        <v/>
      </c>
      <c r="F160" s="10" t="n"/>
      <c r="G160" s="7" t="n"/>
      <c r="H160" s="7" t="n"/>
      <c r="I160" s="7" t="n"/>
      <c r="J160" s="9">
        <f>IF(OR($A160="",$B160="",$D160=""),"",ROUND(($D160-$B160)*24,1))</f>
        <v/>
      </c>
      <c r="K160" s="11">
        <f>IF(OR($A160="",$B160="",$C160=""),"",NETWORKDAYS($B160,$C160,SLA!$J$6:$J$25)-1)</f>
        <v/>
      </c>
      <c r="L160" s="12">
        <f>IF($B160="","",INT($B160)-WEEKDAY($B160,3))</f>
        <v/>
      </c>
      <c r="M160" s="9">
        <f>IF($G160="","",IFERROR(INDEX(SLA!$B$6:$B$10,MATCH($G160,SLA!$A$6:$A$10,0)),""))</f>
        <v/>
      </c>
      <c r="N160" s="13">
        <f>IF(OR($E160="",$M160=""),"",IF($E160&lt;=$M160,"Met","Missed"))</f>
        <v/>
      </c>
      <c r="O160" s="9">
        <f>IF($G160="","",IFERROR(INDEX(SLA!$C$6:$C$10,MATCH($G160,SLA!$A$6:$A$10,0)),""))</f>
        <v/>
      </c>
      <c r="P160" s="13">
        <f>IF(OR($J160="",$O160=""),"",IF($J160&lt;=$O160,"Met","Missed"))</f>
        <v/>
      </c>
    </row>
    <row r="161">
      <c r="A161" s="7" t="n"/>
      <c r="B161" s="8" t="n"/>
      <c r="C161" s="8" t="n"/>
      <c r="D161" s="8" t="n"/>
      <c r="E161" s="9">
        <f>IF(OR($A161="",$B161="",$C161=""),"",ROUND(($C161-$B161)*24,1))</f>
        <v/>
      </c>
      <c r="F161" s="10" t="n"/>
      <c r="G161" s="7" t="n"/>
      <c r="H161" s="7" t="n"/>
      <c r="I161" s="7" t="n"/>
      <c r="J161" s="9">
        <f>IF(OR($A161="",$B161="",$D161=""),"",ROUND(($D161-$B161)*24,1))</f>
        <v/>
      </c>
      <c r="K161" s="11">
        <f>IF(OR($A161="",$B161="",$C161=""),"",NETWORKDAYS($B161,$C161,SLA!$J$6:$J$25)-1)</f>
        <v/>
      </c>
      <c r="L161" s="12">
        <f>IF($B161="","",INT($B161)-WEEKDAY($B161,3))</f>
        <v/>
      </c>
      <c r="M161" s="9">
        <f>IF($G161="","",IFERROR(INDEX(SLA!$B$6:$B$10,MATCH($G161,SLA!$A$6:$A$10,0)),""))</f>
        <v/>
      </c>
      <c r="N161" s="13">
        <f>IF(OR($E161="",$M161=""),"",IF($E161&lt;=$M161,"Met","Missed"))</f>
        <v/>
      </c>
      <c r="O161" s="9">
        <f>IF($G161="","",IFERROR(INDEX(SLA!$C$6:$C$10,MATCH($G161,SLA!$A$6:$A$10,0)),""))</f>
        <v/>
      </c>
      <c r="P161" s="13">
        <f>IF(OR($J161="",$O161=""),"",IF($J161&lt;=$O161,"Met","Missed"))</f>
        <v/>
      </c>
    </row>
    <row r="162">
      <c r="A162" s="7" t="n"/>
      <c r="B162" s="8" t="n"/>
      <c r="C162" s="8" t="n"/>
      <c r="D162" s="8" t="n"/>
      <c r="E162" s="9">
        <f>IF(OR($A162="",$B162="",$C162=""),"",ROUND(($C162-$B162)*24,1))</f>
        <v/>
      </c>
      <c r="F162" s="10" t="n"/>
      <c r="G162" s="7" t="n"/>
      <c r="H162" s="7" t="n"/>
      <c r="I162" s="7" t="n"/>
      <c r="J162" s="9">
        <f>IF(OR($A162="",$B162="",$D162=""),"",ROUND(($D162-$B162)*24,1))</f>
        <v/>
      </c>
      <c r="K162" s="11">
        <f>IF(OR($A162="",$B162="",$C162=""),"",NETWORKDAYS($B162,$C162,SLA!$J$6:$J$25)-1)</f>
        <v/>
      </c>
      <c r="L162" s="12">
        <f>IF($B162="","",INT($B162)-WEEKDAY($B162,3))</f>
        <v/>
      </c>
      <c r="M162" s="9">
        <f>IF($G162="","",IFERROR(INDEX(SLA!$B$6:$B$10,MATCH($G162,SLA!$A$6:$A$10,0)),""))</f>
        <v/>
      </c>
      <c r="N162" s="13">
        <f>IF(OR($E162="",$M162=""),"",IF($E162&lt;=$M162,"Met","Missed"))</f>
        <v/>
      </c>
      <c r="O162" s="9">
        <f>IF($G162="","",IFERROR(INDEX(SLA!$C$6:$C$10,MATCH($G162,SLA!$A$6:$A$10,0)),""))</f>
        <v/>
      </c>
      <c r="P162" s="13">
        <f>IF(OR($J162="",$O162=""),"",IF($J162&lt;=$O162,"Met","Missed"))</f>
        <v/>
      </c>
    </row>
    <row r="163">
      <c r="A163" s="7" t="n"/>
      <c r="B163" s="8" t="n"/>
      <c r="C163" s="8" t="n"/>
      <c r="D163" s="8" t="n"/>
      <c r="E163" s="9">
        <f>IF(OR($A163="",$B163="",$C163=""),"",ROUND(($C163-$B163)*24,1))</f>
        <v/>
      </c>
      <c r="F163" s="10" t="n"/>
      <c r="G163" s="7" t="n"/>
      <c r="H163" s="7" t="n"/>
      <c r="I163" s="7" t="n"/>
      <c r="J163" s="9">
        <f>IF(OR($A163="",$B163="",$D163=""),"",ROUND(($D163-$B163)*24,1))</f>
        <v/>
      </c>
      <c r="K163" s="11">
        <f>IF(OR($A163="",$B163="",$C163=""),"",NETWORKDAYS($B163,$C163,SLA!$J$6:$J$25)-1)</f>
        <v/>
      </c>
      <c r="L163" s="12">
        <f>IF($B163="","",INT($B163)-WEEKDAY($B163,3))</f>
        <v/>
      </c>
      <c r="M163" s="9">
        <f>IF($G163="","",IFERROR(INDEX(SLA!$B$6:$B$10,MATCH($G163,SLA!$A$6:$A$10,0)),""))</f>
        <v/>
      </c>
      <c r="N163" s="13">
        <f>IF(OR($E163="",$M163=""),"",IF($E163&lt;=$M163,"Met","Missed"))</f>
        <v/>
      </c>
      <c r="O163" s="9">
        <f>IF($G163="","",IFERROR(INDEX(SLA!$C$6:$C$10,MATCH($G163,SLA!$A$6:$A$10,0)),""))</f>
        <v/>
      </c>
      <c r="P163" s="13">
        <f>IF(OR($J163="",$O163=""),"",IF($J163&lt;=$O163,"Met","Missed"))</f>
        <v/>
      </c>
    </row>
    <row r="164">
      <c r="A164" s="7" t="n"/>
      <c r="B164" s="8" t="n"/>
      <c r="C164" s="8" t="n"/>
      <c r="D164" s="8" t="n"/>
      <c r="E164" s="9">
        <f>IF(OR($A164="",$B164="",$C164=""),"",ROUND(($C164-$B164)*24,1))</f>
        <v/>
      </c>
      <c r="F164" s="10" t="n"/>
      <c r="G164" s="7" t="n"/>
      <c r="H164" s="7" t="n"/>
      <c r="I164" s="7" t="n"/>
      <c r="J164" s="9">
        <f>IF(OR($A164="",$B164="",$D164=""),"",ROUND(($D164-$B164)*24,1))</f>
        <v/>
      </c>
      <c r="K164" s="11">
        <f>IF(OR($A164="",$B164="",$C164=""),"",NETWORKDAYS($B164,$C164,SLA!$J$6:$J$25)-1)</f>
        <v/>
      </c>
      <c r="L164" s="12">
        <f>IF($B164="","",INT($B164)-WEEKDAY($B164,3))</f>
        <v/>
      </c>
      <c r="M164" s="9">
        <f>IF($G164="","",IFERROR(INDEX(SLA!$B$6:$B$10,MATCH($G164,SLA!$A$6:$A$10,0)),""))</f>
        <v/>
      </c>
      <c r="N164" s="13">
        <f>IF(OR($E164="",$M164=""),"",IF($E164&lt;=$M164,"Met","Missed"))</f>
        <v/>
      </c>
      <c r="O164" s="9">
        <f>IF($G164="","",IFERROR(INDEX(SLA!$C$6:$C$10,MATCH($G164,SLA!$A$6:$A$10,0)),""))</f>
        <v/>
      </c>
      <c r="P164" s="13">
        <f>IF(OR($J164="",$O164=""),"",IF($J164&lt;=$O164,"Met","Missed"))</f>
        <v/>
      </c>
    </row>
    <row r="165">
      <c r="A165" s="7" t="n"/>
      <c r="B165" s="8" t="n"/>
      <c r="C165" s="8" t="n"/>
      <c r="D165" s="8" t="n"/>
      <c r="E165" s="9">
        <f>IF(OR($A165="",$B165="",$C165=""),"",ROUND(($C165-$B165)*24,1))</f>
        <v/>
      </c>
      <c r="F165" s="10" t="n"/>
      <c r="G165" s="7" t="n"/>
      <c r="H165" s="7" t="n"/>
      <c r="I165" s="7" t="n"/>
      <c r="J165" s="9">
        <f>IF(OR($A165="",$B165="",$D165=""),"",ROUND(($D165-$B165)*24,1))</f>
        <v/>
      </c>
      <c r="K165" s="11">
        <f>IF(OR($A165="",$B165="",$C165=""),"",NETWORKDAYS($B165,$C165,SLA!$J$6:$J$25)-1)</f>
        <v/>
      </c>
      <c r="L165" s="12">
        <f>IF($B165="","",INT($B165)-WEEKDAY($B165,3))</f>
        <v/>
      </c>
      <c r="M165" s="9">
        <f>IF($G165="","",IFERROR(INDEX(SLA!$B$6:$B$10,MATCH($G165,SLA!$A$6:$A$10,0)),""))</f>
        <v/>
      </c>
      <c r="N165" s="13">
        <f>IF(OR($E165="",$M165=""),"",IF($E165&lt;=$M165,"Met","Missed"))</f>
        <v/>
      </c>
      <c r="O165" s="9">
        <f>IF($G165="","",IFERROR(INDEX(SLA!$C$6:$C$10,MATCH($G165,SLA!$A$6:$A$10,0)),""))</f>
        <v/>
      </c>
      <c r="P165" s="13">
        <f>IF(OR($J165="",$O165=""),"",IF($J165&lt;=$O165,"Met","Missed"))</f>
        <v/>
      </c>
    </row>
    <row r="166">
      <c r="A166" s="7" t="n"/>
      <c r="B166" s="8" t="n"/>
      <c r="C166" s="8" t="n"/>
      <c r="D166" s="8" t="n"/>
      <c r="E166" s="9">
        <f>IF(OR($A166="",$B166="",$C166=""),"",ROUND(($C166-$B166)*24,1))</f>
        <v/>
      </c>
      <c r="F166" s="10" t="n"/>
      <c r="G166" s="7" t="n"/>
      <c r="H166" s="7" t="n"/>
      <c r="I166" s="7" t="n"/>
      <c r="J166" s="9">
        <f>IF(OR($A166="",$B166="",$D166=""),"",ROUND(($D166-$B166)*24,1))</f>
        <v/>
      </c>
      <c r="K166" s="11">
        <f>IF(OR($A166="",$B166="",$C166=""),"",NETWORKDAYS($B166,$C166,SLA!$J$6:$J$25)-1)</f>
        <v/>
      </c>
      <c r="L166" s="12">
        <f>IF($B166="","",INT($B166)-WEEKDAY($B166,3))</f>
        <v/>
      </c>
      <c r="M166" s="9">
        <f>IF($G166="","",IFERROR(INDEX(SLA!$B$6:$B$10,MATCH($G166,SLA!$A$6:$A$10,0)),""))</f>
        <v/>
      </c>
      <c r="N166" s="13">
        <f>IF(OR($E166="",$M166=""),"",IF($E166&lt;=$M166,"Met","Missed"))</f>
        <v/>
      </c>
      <c r="O166" s="9">
        <f>IF($G166="","",IFERROR(INDEX(SLA!$C$6:$C$10,MATCH($G166,SLA!$A$6:$A$10,0)),""))</f>
        <v/>
      </c>
      <c r="P166" s="13">
        <f>IF(OR($J166="",$O166=""),"",IF($J166&lt;=$O166,"Met","Missed"))</f>
        <v/>
      </c>
    </row>
    <row r="167">
      <c r="A167" s="7" t="n"/>
      <c r="B167" s="8" t="n"/>
      <c r="C167" s="8" t="n"/>
      <c r="D167" s="8" t="n"/>
      <c r="E167" s="9">
        <f>IF(OR($A167="",$B167="",$C167=""),"",ROUND(($C167-$B167)*24,1))</f>
        <v/>
      </c>
      <c r="F167" s="10" t="n"/>
      <c r="G167" s="7" t="n"/>
      <c r="H167" s="7" t="n"/>
      <c r="I167" s="7" t="n"/>
      <c r="J167" s="9">
        <f>IF(OR($A167="",$B167="",$D167=""),"",ROUND(($D167-$B167)*24,1))</f>
        <v/>
      </c>
      <c r="K167" s="11">
        <f>IF(OR($A167="",$B167="",$C167=""),"",NETWORKDAYS($B167,$C167,SLA!$J$6:$J$25)-1)</f>
        <v/>
      </c>
      <c r="L167" s="12">
        <f>IF($B167="","",INT($B167)-WEEKDAY($B167,3))</f>
        <v/>
      </c>
      <c r="M167" s="9">
        <f>IF($G167="","",IFERROR(INDEX(SLA!$B$6:$B$10,MATCH($G167,SLA!$A$6:$A$10,0)),""))</f>
        <v/>
      </c>
      <c r="N167" s="13">
        <f>IF(OR($E167="",$M167=""),"",IF($E167&lt;=$M167,"Met","Missed"))</f>
        <v/>
      </c>
      <c r="O167" s="9">
        <f>IF($G167="","",IFERROR(INDEX(SLA!$C$6:$C$10,MATCH($G167,SLA!$A$6:$A$10,0)),""))</f>
        <v/>
      </c>
      <c r="P167" s="13">
        <f>IF(OR($J167="",$O167=""),"",IF($J167&lt;=$O167,"Met","Missed"))</f>
        <v/>
      </c>
    </row>
    <row r="168">
      <c r="A168" s="7" t="n"/>
      <c r="B168" s="8" t="n"/>
      <c r="C168" s="8" t="n"/>
      <c r="D168" s="8" t="n"/>
      <c r="E168" s="9">
        <f>IF(OR($A168="",$B168="",$C168=""),"",ROUND(($C168-$B168)*24,1))</f>
        <v/>
      </c>
      <c r="F168" s="10" t="n"/>
      <c r="G168" s="7" t="n"/>
      <c r="H168" s="7" t="n"/>
      <c r="I168" s="7" t="n"/>
      <c r="J168" s="9">
        <f>IF(OR($A168="",$B168="",$D168=""),"",ROUND(($D168-$B168)*24,1))</f>
        <v/>
      </c>
      <c r="K168" s="11">
        <f>IF(OR($A168="",$B168="",$C168=""),"",NETWORKDAYS($B168,$C168,SLA!$J$6:$J$25)-1)</f>
        <v/>
      </c>
      <c r="L168" s="12">
        <f>IF($B168="","",INT($B168)-WEEKDAY($B168,3))</f>
        <v/>
      </c>
      <c r="M168" s="9">
        <f>IF($G168="","",IFERROR(INDEX(SLA!$B$6:$B$10,MATCH($G168,SLA!$A$6:$A$10,0)),""))</f>
        <v/>
      </c>
      <c r="N168" s="13">
        <f>IF(OR($E168="",$M168=""),"",IF($E168&lt;=$M168,"Met","Missed"))</f>
        <v/>
      </c>
      <c r="O168" s="9">
        <f>IF($G168="","",IFERROR(INDEX(SLA!$C$6:$C$10,MATCH($G168,SLA!$A$6:$A$10,0)),""))</f>
        <v/>
      </c>
      <c r="P168" s="13">
        <f>IF(OR($J168="",$O168=""),"",IF($J168&lt;=$O168,"Met","Missed"))</f>
        <v/>
      </c>
    </row>
    <row r="169">
      <c r="A169" s="7" t="n"/>
      <c r="B169" s="8" t="n"/>
      <c r="C169" s="8" t="n"/>
      <c r="D169" s="8" t="n"/>
      <c r="E169" s="9">
        <f>IF(OR($A169="",$B169="",$C169=""),"",ROUND(($C169-$B169)*24,1))</f>
        <v/>
      </c>
      <c r="F169" s="10" t="n"/>
      <c r="G169" s="7" t="n"/>
      <c r="H169" s="7" t="n"/>
      <c r="I169" s="7" t="n"/>
      <c r="J169" s="9">
        <f>IF(OR($A169="",$B169="",$D169=""),"",ROUND(($D169-$B169)*24,1))</f>
        <v/>
      </c>
      <c r="K169" s="11">
        <f>IF(OR($A169="",$B169="",$C169=""),"",NETWORKDAYS($B169,$C169,SLA!$J$6:$J$25)-1)</f>
        <v/>
      </c>
      <c r="L169" s="12">
        <f>IF($B169="","",INT($B169)-WEEKDAY($B169,3))</f>
        <v/>
      </c>
      <c r="M169" s="9">
        <f>IF($G169="","",IFERROR(INDEX(SLA!$B$6:$B$10,MATCH($G169,SLA!$A$6:$A$10,0)),""))</f>
        <v/>
      </c>
      <c r="N169" s="13">
        <f>IF(OR($E169="",$M169=""),"",IF($E169&lt;=$M169,"Met","Missed"))</f>
        <v/>
      </c>
      <c r="O169" s="9">
        <f>IF($G169="","",IFERROR(INDEX(SLA!$C$6:$C$10,MATCH($G169,SLA!$A$6:$A$10,0)),""))</f>
        <v/>
      </c>
      <c r="P169" s="13">
        <f>IF(OR($J169="",$O169=""),"",IF($J169&lt;=$O169,"Met","Missed"))</f>
        <v/>
      </c>
    </row>
    <row r="170">
      <c r="A170" s="7" t="n"/>
      <c r="B170" s="8" t="n"/>
      <c r="C170" s="8" t="n"/>
      <c r="D170" s="8" t="n"/>
      <c r="E170" s="9">
        <f>IF(OR($A170="",$B170="",$C170=""),"",ROUND(($C170-$B170)*24,1))</f>
        <v/>
      </c>
      <c r="F170" s="10" t="n"/>
      <c r="G170" s="7" t="n"/>
      <c r="H170" s="7" t="n"/>
      <c r="I170" s="7" t="n"/>
      <c r="J170" s="9">
        <f>IF(OR($A170="",$B170="",$D170=""),"",ROUND(($D170-$B170)*24,1))</f>
        <v/>
      </c>
      <c r="K170" s="11">
        <f>IF(OR($A170="",$B170="",$C170=""),"",NETWORKDAYS($B170,$C170,SLA!$J$6:$J$25)-1)</f>
        <v/>
      </c>
      <c r="L170" s="12">
        <f>IF($B170="","",INT($B170)-WEEKDAY($B170,3))</f>
        <v/>
      </c>
      <c r="M170" s="9">
        <f>IF($G170="","",IFERROR(INDEX(SLA!$B$6:$B$10,MATCH($G170,SLA!$A$6:$A$10,0)),""))</f>
        <v/>
      </c>
      <c r="N170" s="13">
        <f>IF(OR($E170="",$M170=""),"",IF($E170&lt;=$M170,"Met","Missed"))</f>
        <v/>
      </c>
      <c r="O170" s="9">
        <f>IF($G170="","",IFERROR(INDEX(SLA!$C$6:$C$10,MATCH($G170,SLA!$A$6:$A$10,0)),""))</f>
        <v/>
      </c>
      <c r="P170" s="13">
        <f>IF(OR($J170="",$O170=""),"",IF($J170&lt;=$O170,"Met","Missed"))</f>
        <v/>
      </c>
    </row>
    <row r="171">
      <c r="A171" s="7" t="n"/>
      <c r="B171" s="8" t="n"/>
      <c r="C171" s="8" t="n"/>
      <c r="D171" s="8" t="n"/>
      <c r="E171" s="9">
        <f>IF(OR($A171="",$B171="",$C171=""),"",ROUND(($C171-$B171)*24,1))</f>
        <v/>
      </c>
      <c r="F171" s="10" t="n"/>
      <c r="G171" s="7" t="n"/>
      <c r="H171" s="7" t="n"/>
      <c r="I171" s="7" t="n"/>
      <c r="J171" s="9">
        <f>IF(OR($A171="",$B171="",$D171=""),"",ROUND(($D171-$B171)*24,1))</f>
        <v/>
      </c>
      <c r="K171" s="11">
        <f>IF(OR($A171="",$B171="",$C171=""),"",NETWORKDAYS($B171,$C171,SLA!$J$6:$J$25)-1)</f>
        <v/>
      </c>
      <c r="L171" s="12">
        <f>IF($B171="","",INT($B171)-WEEKDAY($B171,3))</f>
        <v/>
      </c>
      <c r="M171" s="9">
        <f>IF($G171="","",IFERROR(INDEX(SLA!$B$6:$B$10,MATCH($G171,SLA!$A$6:$A$10,0)),""))</f>
        <v/>
      </c>
      <c r="N171" s="13">
        <f>IF(OR($E171="",$M171=""),"",IF($E171&lt;=$M171,"Met","Missed"))</f>
        <v/>
      </c>
      <c r="O171" s="9">
        <f>IF($G171="","",IFERROR(INDEX(SLA!$C$6:$C$10,MATCH($G171,SLA!$A$6:$A$10,0)),""))</f>
        <v/>
      </c>
      <c r="P171" s="13">
        <f>IF(OR($J171="",$O171=""),"",IF($J171&lt;=$O171,"Met","Missed"))</f>
        <v/>
      </c>
    </row>
    <row r="172">
      <c r="A172" s="7" t="n"/>
      <c r="B172" s="8" t="n"/>
      <c r="C172" s="8" t="n"/>
      <c r="D172" s="8" t="n"/>
      <c r="E172" s="9">
        <f>IF(OR($A172="",$B172="",$C172=""),"",ROUND(($C172-$B172)*24,1))</f>
        <v/>
      </c>
      <c r="F172" s="10" t="n"/>
      <c r="G172" s="7" t="n"/>
      <c r="H172" s="7" t="n"/>
      <c r="I172" s="7" t="n"/>
      <c r="J172" s="9">
        <f>IF(OR($A172="",$B172="",$D172=""),"",ROUND(($D172-$B172)*24,1))</f>
        <v/>
      </c>
      <c r="K172" s="11">
        <f>IF(OR($A172="",$B172="",$C172=""),"",NETWORKDAYS($B172,$C172,SLA!$J$6:$J$25)-1)</f>
        <v/>
      </c>
      <c r="L172" s="12">
        <f>IF($B172="","",INT($B172)-WEEKDAY($B172,3))</f>
        <v/>
      </c>
      <c r="M172" s="9">
        <f>IF($G172="","",IFERROR(INDEX(SLA!$B$6:$B$10,MATCH($G172,SLA!$A$6:$A$10,0)),""))</f>
        <v/>
      </c>
      <c r="N172" s="13">
        <f>IF(OR($E172="",$M172=""),"",IF($E172&lt;=$M172,"Met","Missed"))</f>
        <v/>
      </c>
      <c r="O172" s="9">
        <f>IF($G172="","",IFERROR(INDEX(SLA!$C$6:$C$10,MATCH($G172,SLA!$A$6:$A$10,0)),""))</f>
        <v/>
      </c>
      <c r="P172" s="13">
        <f>IF(OR($J172="",$O172=""),"",IF($J172&lt;=$O172,"Met","Missed"))</f>
        <v/>
      </c>
    </row>
    <row r="173">
      <c r="A173" s="7" t="n"/>
      <c r="B173" s="8" t="n"/>
      <c r="C173" s="8" t="n"/>
      <c r="D173" s="8" t="n"/>
      <c r="E173" s="9">
        <f>IF(OR($A173="",$B173="",$C173=""),"",ROUND(($C173-$B173)*24,1))</f>
        <v/>
      </c>
      <c r="F173" s="10" t="n"/>
      <c r="G173" s="7" t="n"/>
      <c r="H173" s="7" t="n"/>
      <c r="I173" s="7" t="n"/>
      <c r="J173" s="9">
        <f>IF(OR($A173="",$B173="",$D173=""),"",ROUND(($D173-$B173)*24,1))</f>
        <v/>
      </c>
      <c r="K173" s="11">
        <f>IF(OR($A173="",$B173="",$C173=""),"",NETWORKDAYS($B173,$C173,SLA!$J$6:$J$25)-1)</f>
        <v/>
      </c>
      <c r="L173" s="12">
        <f>IF($B173="","",INT($B173)-WEEKDAY($B173,3))</f>
        <v/>
      </c>
      <c r="M173" s="9">
        <f>IF($G173="","",IFERROR(INDEX(SLA!$B$6:$B$10,MATCH($G173,SLA!$A$6:$A$10,0)),""))</f>
        <v/>
      </c>
      <c r="N173" s="13">
        <f>IF(OR($E173="",$M173=""),"",IF($E173&lt;=$M173,"Met","Missed"))</f>
        <v/>
      </c>
      <c r="O173" s="9">
        <f>IF($G173="","",IFERROR(INDEX(SLA!$C$6:$C$10,MATCH($G173,SLA!$A$6:$A$10,0)),""))</f>
        <v/>
      </c>
      <c r="P173" s="13">
        <f>IF(OR($J173="",$O173=""),"",IF($J173&lt;=$O173,"Met","Missed"))</f>
        <v/>
      </c>
    </row>
    <row r="174">
      <c r="A174" s="7" t="n"/>
      <c r="B174" s="8" t="n"/>
      <c r="C174" s="8" t="n"/>
      <c r="D174" s="8" t="n"/>
      <c r="E174" s="9">
        <f>IF(OR($A174="",$B174="",$C174=""),"",ROUND(($C174-$B174)*24,1))</f>
        <v/>
      </c>
      <c r="F174" s="10" t="n"/>
      <c r="G174" s="7" t="n"/>
      <c r="H174" s="7" t="n"/>
      <c r="I174" s="7" t="n"/>
      <c r="J174" s="9">
        <f>IF(OR($A174="",$B174="",$D174=""),"",ROUND(($D174-$B174)*24,1))</f>
        <v/>
      </c>
      <c r="K174" s="11">
        <f>IF(OR($A174="",$B174="",$C174=""),"",NETWORKDAYS($B174,$C174,SLA!$J$6:$J$25)-1)</f>
        <v/>
      </c>
      <c r="L174" s="12">
        <f>IF($B174="","",INT($B174)-WEEKDAY($B174,3))</f>
        <v/>
      </c>
      <c r="M174" s="9">
        <f>IF($G174="","",IFERROR(INDEX(SLA!$B$6:$B$10,MATCH($G174,SLA!$A$6:$A$10,0)),""))</f>
        <v/>
      </c>
      <c r="N174" s="13">
        <f>IF(OR($E174="",$M174=""),"",IF($E174&lt;=$M174,"Met","Missed"))</f>
        <v/>
      </c>
      <c r="O174" s="9">
        <f>IF($G174="","",IFERROR(INDEX(SLA!$C$6:$C$10,MATCH($G174,SLA!$A$6:$A$10,0)),""))</f>
        <v/>
      </c>
      <c r="P174" s="13">
        <f>IF(OR($J174="",$O174=""),"",IF($J174&lt;=$O174,"Met","Missed"))</f>
        <v/>
      </c>
    </row>
    <row r="175">
      <c r="A175" s="7" t="n"/>
      <c r="B175" s="8" t="n"/>
      <c r="C175" s="8" t="n"/>
      <c r="D175" s="8" t="n"/>
      <c r="E175" s="9">
        <f>IF(OR($A175="",$B175="",$C175=""),"",ROUND(($C175-$B175)*24,1))</f>
        <v/>
      </c>
      <c r="F175" s="10" t="n"/>
      <c r="G175" s="7" t="n"/>
      <c r="H175" s="7" t="n"/>
      <c r="I175" s="7" t="n"/>
      <c r="J175" s="9">
        <f>IF(OR($A175="",$B175="",$D175=""),"",ROUND(($D175-$B175)*24,1))</f>
        <v/>
      </c>
      <c r="K175" s="11">
        <f>IF(OR($A175="",$B175="",$C175=""),"",NETWORKDAYS($B175,$C175,SLA!$J$6:$J$25)-1)</f>
        <v/>
      </c>
      <c r="L175" s="12">
        <f>IF($B175="","",INT($B175)-WEEKDAY($B175,3))</f>
        <v/>
      </c>
      <c r="M175" s="9">
        <f>IF($G175="","",IFERROR(INDEX(SLA!$B$6:$B$10,MATCH($G175,SLA!$A$6:$A$10,0)),""))</f>
        <v/>
      </c>
      <c r="N175" s="13">
        <f>IF(OR($E175="",$M175=""),"",IF($E175&lt;=$M175,"Met","Missed"))</f>
        <v/>
      </c>
      <c r="O175" s="9">
        <f>IF($G175="","",IFERROR(INDEX(SLA!$C$6:$C$10,MATCH($G175,SLA!$A$6:$A$10,0)),""))</f>
        <v/>
      </c>
      <c r="P175" s="13">
        <f>IF(OR($J175="",$O175=""),"",IF($J175&lt;=$O175,"Met","Missed"))</f>
        <v/>
      </c>
    </row>
    <row r="176">
      <c r="A176" s="7" t="n"/>
      <c r="B176" s="8" t="n"/>
      <c r="C176" s="8" t="n"/>
      <c r="D176" s="8" t="n"/>
      <c r="E176" s="9">
        <f>IF(OR($A176="",$B176="",$C176=""),"",ROUND(($C176-$B176)*24,1))</f>
        <v/>
      </c>
      <c r="F176" s="10" t="n"/>
      <c r="G176" s="7" t="n"/>
      <c r="H176" s="7" t="n"/>
      <c r="I176" s="7" t="n"/>
      <c r="J176" s="9">
        <f>IF(OR($A176="",$B176="",$D176=""),"",ROUND(($D176-$B176)*24,1))</f>
        <v/>
      </c>
      <c r="K176" s="11">
        <f>IF(OR($A176="",$B176="",$C176=""),"",NETWORKDAYS($B176,$C176,SLA!$J$6:$J$25)-1)</f>
        <v/>
      </c>
      <c r="L176" s="12">
        <f>IF($B176="","",INT($B176)-WEEKDAY($B176,3))</f>
        <v/>
      </c>
      <c r="M176" s="9">
        <f>IF($G176="","",IFERROR(INDEX(SLA!$B$6:$B$10,MATCH($G176,SLA!$A$6:$A$10,0)),""))</f>
        <v/>
      </c>
      <c r="N176" s="13">
        <f>IF(OR($E176="",$M176=""),"",IF($E176&lt;=$M176,"Met","Missed"))</f>
        <v/>
      </c>
      <c r="O176" s="9">
        <f>IF($G176="","",IFERROR(INDEX(SLA!$C$6:$C$10,MATCH($G176,SLA!$A$6:$A$10,0)),""))</f>
        <v/>
      </c>
      <c r="P176" s="13">
        <f>IF(OR($J176="",$O176=""),"",IF($J176&lt;=$O176,"Met","Missed"))</f>
        <v/>
      </c>
    </row>
    <row r="177">
      <c r="A177" s="7" t="n"/>
      <c r="B177" s="8" t="n"/>
      <c r="C177" s="8" t="n"/>
      <c r="D177" s="8" t="n"/>
      <c r="E177" s="9">
        <f>IF(OR($A177="",$B177="",$C177=""),"",ROUND(($C177-$B177)*24,1))</f>
        <v/>
      </c>
      <c r="F177" s="10" t="n"/>
      <c r="G177" s="7" t="n"/>
      <c r="H177" s="7" t="n"/>
      <c r="I177" s="7" t="n"/>
      <c r="J177" s="9">
        <f>IF(OR($A177="",$B177="",$D177=""),"",ROUND(($D177-$B177)*24,1))</f>
        <v/>
      </c>
      <c r="K177" s="11">
        <f>IF(OR($A177="",$B177="",$C177=""),"",NETWORKDAYS($B177,$C177,SLA!$J$6:$J$25)-1)</f>
        <v/>
      </c>
      <c r="L177" s="12">
        <f>IF($B177="","",INT($B177)-WEEKDAY($B177,3))</f>
        <v/>
      </c>
      <c r="M177" s="9">
        <f>IF($G177="","",IFERROR(INDEX(SLA!$B$6:$B$10,MATCH($G177,SLA!$A$6:$A$10,0)),""))</f>
        <v/>
      </c>
      <c r="N177" s="13">
        <f>IF(OR($E177="",$M177=""),"",IF($E177&lt;=$M177,"Met","Missed"))</f>
        <v/>
      </c>
      <c r="O177" s="9">
        <f>IF($G177="","",IFERROR(INDEX(SLA!$C$6:$C$10,MATCH($G177,SLA!$A$6:$A$10,0)),""))</f>
        <v/>
      </c>
      <c r="P177" s="13">
        <f>IF(OR($J177="",$O177=""),"",IF($J177&lt;=$O177,"Met","Missed"))</f>
        <v/>
      </c>
    </row>
    <row r="178">
      <c r="A178" s="7" t="n"/>
      <c r="B178" s="8" t="n"/>
      <c r="C178" s="8" t="n"/>
      <c r="D178" s="8" t="n"/>
      <c r="E178" s="9">
        <f>IF(OR($A178="",$B178="",$C178=""),"",ROUND(($C178-$B178)*24,1))</f>
        <v/>
      </c>
      <c r="F178" s="10" t="n"/>
      <c r="G178" s="7" t="n"/>
      <c r="H178" s="7" t="n"/>
      <c r="I178" s="7" t="n"/>
      <c r="J178" s="9">
        <f>IF(OR($A178="",$B178="",$D178=""),"",ROUND(($D178-$B178)*24,1))</f>
        <v/>
      </c>
      <c r="K178" s="11">
        <f>IF(OR($A178="",$B178="",$C178=""),"",NETWORKDAYS($B178,$C178,SLA!$J$6:$J$25)-1)</f>
        <v/>
      </c>
      <c r="L178" s="12">
        <f>IF($B178="","",INT($B178)-WEEKDAY($B178,3))</f>
        <v/>
      </c>
      <c r="M178" s="9">
        <f>IF($G178="","",IFERROR(INDEX(SLA!$B$6:$B$10,MATCH($G178,SLA!$A$6:$A$10,0)),""))</f>
        <v/>
      </c>
      <c r="N178" s="13">
        <f>IF(OR($E178="",$M178=""),"",IF($E178&lt;=$M178,"Met","Missed"))</f>
        <v/>
      </c>
      <c r="O178" s="9">
        <f>IF($G178="","",IFERROR(INDEX(SLA!$C$6:$C$10,MATCH($G178,SLA!$A$6:$A$10,0)),""))</f>
        <v/>
      </c>
      <c r="P178" s="13">
        <f>IF(OR($J178="",$O178=""),"",IF($J178&lt;=$O178,"Met","Missed"))</f>
        <v/>
      </c>
    </row>
    <row r="179">
      <c r="A179" s="7" t="n"/>
      <c r="B179" s="8" t="n"/>
      <c r="C179" s="8" t="n"/>
      <c r="D179" s="8" t="n"/>
      <c r="E179" s="9">
        <f>IF(OR($A179="",$B179="",$C179=""),"",ROUND(($C179-$B179)*24,1))</f>
        <v/>
      </c>
      <c r="F179" s="10" t="n"/>
      <c r="G179" s="7" t="n"/>
      <c r="H179" s="7" t="n"/>
      <c r="I179" s="7" t="n"/>
      <c r="J179" s="9">
        <f>IF(OR($A179="",$B179="",$D179=""),"",ROUND(($D179-$B179)*24,1))</f>
        <v/>
      </c>
      <c r="K179" s="11">
        <f>IF(OR($A179="",$B179="",$C179=""),"",NETWORKDAYS($B179,$C179,SLA!$J$6:$J$25)-1)</f>
        <v/>
      </c>
      <c r="L179" s="12">
        <f>IF($B179="","",INT($B179)-WEEKDAY($B179,3))</f>
        <v/>
      </c>
      <c r="M179" s="9">
        <f>IF($G179="","",IFERROR(INDEX(SLA!$B$6:$B$10,MATCH($G179,SLA!$A$6:$A$10,0)),""))</f>
        <v/>
      </c>
      <c r="N179" s="13">
        <f>IF(OR($E179="",$M179=""),"",IF($E179&lt;=$M179,"Met","Missed"))</f>
        <v/>
      </c>
      <c r="O179" s="9">
        <f>IF($G179="","",IFERROR(INDEX(SLA!$C$6:$C$10,MATCH($G179,SLA!$A$6:$A$10,0)),""))</f>
        <v/>
      </c>
      <c r="P179" s="13">
        <f>IF(OR($J179="",$O179=""),"",IF($J179&lt;=$O179,"Met","Missed"))</f>
        <v/>
      </c>
    </row>
    <row r="180">
      <c r="A180" s="7" t="n"/>
      <c r="B180" s="8" t="n"/>
      <c r="C180" s="8" t="n"/>
      <c r="D180" s="8" t="n"/>
      <c r="E180" s="9">
        <f>IF(OR($A180="",$B180="",$C180=""),"",ROUND(($C180-$B180)*24,1))</f>
        <v/>
      </c>
      <c r="F180" s="10" t="n"/>
      <c r="G180" s="7" t="n"/>
      <c r="H180" s="7" t="n"/>
      <c r="I180" s="7" t="n"/>
      <c r="J180" s="9">
        <f>IF(OR($A180="",$B180="",$D180=""),"",ROUND(($D180-$B180)*24,1))</f>
        <v/>
      </c>
      <c r="K180" s="11">
        <f>IF(OR($A180="",$B180="",$C180=""),"",NETWORKDAYS($B180,$C180,SLA!$J$6:$J$25)-1)</f>
        <v/>
      </c>
      <c r="L180" s="12">
        <f>IF($B180="","",INT($B180)-WEEKDAY($B180,3))</f>
        <v/>
      </c>
      <c r="M180" s="9">
        <f>IF($G180="","",IFERROR(INDEX(SLA!$B$6:$B$10,MATCH($G180,SLA!$A$6:$A$10,0)),""))</f>
        <v/>
      </c>
      <c r="N180" s="13">
        <f>IF(OR($E180="",$M180=""),"",IF($E180&lt;=$M180,"Met","Missed"))</f>
        <v/>
      </c>
      <c r="O180" s="9">
        <f>IF($G180="","",IFERROR(INDEX(SLA!$C$6:$C$10,MATCH($G180,SLA!$A$6:$A$10,0)),""))</f>
        <v/>
      </c>
      <c r="P180" s="13">
        <f>IF(OR($J180="",$O180=""),"",IF($J180&lt;=$O180,"Met","Missed"))</f>
        <v/>
      </c>
    </row>
    <row r="181">
      <c r="A181" s="7" t="n"/>
      <c r="B181" s="8" t="n"/>
      <c r="C181" s="8" t="n"/>
      <c r="D181" s="8" t="n"/>
      <c r="E181" s="9">
        <f>IF(OR($A181="",$B181="",$C181=""),"",ROUND(($C181-$B181)*24,1))</f>
        <v/>
      </c>
      <c r="F181" s="10" t="n"/>
      <c r="G181" s="7" t="n"/>
      <c r="H181" s="7" t="n"/>
      <c r="I181" s="7" t="n"/>
      <c r="J181" s="9">
        <f>IF(OR($A181="",$B181="",$D181=""),"",ROUND(($D181-$B181)*24,1))</f>
        <v/>
      </c>
      <c r="K181" s="11">
        <f>IF(OR($A181="",$B181="",$C181=""),"",NETWORKDAYS($B181,$C181,SLA!$J$6:$J$25)-1)</f>
        <v/>
      </c>
      <c r="L181" s="12">
        <f>IF($B181="","",INT($B181)-WEEKDAY($B181,3))</f>
        <v/>
      </c>
      <c r="M181" s="9">
        <f>IF($G181="","",IFERROR(INDEX(SLA!$B$6:$B$10,MATCH($G181,SLA!$A$6:$A$10,0)),""))</f>
        <v/>
      </c>
      <c r="N181" s="13">
        <f>IF(OR($E181="",$M181=""),"",IF($E181&lt;=$M181,"Met","Missed"))</f>
        <v/>
      </c>
      <c r="O181" s="9">
        <f>IF($G181="","",IFERROR(INDEX(SLA!$C$6:$C$10,MATCH($G181,SLA!$A$6:$A$10,0)),""))</f>
        <v/>
      </c>
      <c r="P181" s="13">
        <f>IF(OR($J181="",$O181=""),"",IF($J181&lt;=$O181,"Met","Missed"))</f>
        <v/>
      </c>
    </row>
    <row r="182">
      <c r="A182" s="7" t="n"/>
      <c r="B182" s="8" t="n"/>
      <c r="C182" s="8" t="n"/>
      <c r="D182" s="8" t="n"/>
      <c r="E182" s="9">
        <f>IF(OR($A182="",$B182="",$C182=""),"",ROUND(($C182-$B182)*24,1))</f>
        <v/>
      </c>
      <c r="F182" s="10" t="n"/>
      <c r="G182" s="7" t="n"/>
      <c r="H182" s="7" t="n"/>
      <c r="I182" s="7" t="n"/>
      <c r="J182" s="9">
        <f>IF(OR($A182="",$B182="",$D182=""),"",ROUND(($D182-$B182)*24,1))</f>
        <v/>
      </c>
      <c r="K182" s="11">
        <f>IF(OR($A182="",$B182="",$C182=""),"",NETWORKDAYS($B182,$C182,SLA!$J$6:$J$25)-1)</f>
        <v/>
      </c>
      <c r="L182" s="12">
        <f>IF($B182="","",INT($B182)-WEEKDAY($B182,3))</f>
        <v/>
      </c>
      <c r="M182" s="9">
        <f>IF($G182="","",IFERROR(INDEX(SLA!$B$6:$B$10,MATCH($G182,SLA!$A$6:$A$10,0)),""))</f>
        <v/>
      </c>
      <c r="N182" s="13">
        <f>IF(OR($E182="",$M182=""),"",IF($E182&lt;=$M182,"Met","Missed"))</f>
        <v/>
      </c>
      <c r="O182" s="9">
        <f>IF($G182="","",IFERROR(INDEX(SLA!$C$6:$C$10,MATCH($G182,SLA!$A$6:$A$10,0)),""))</f>
        <v/>
      </c>
      <c r="P182" s="13">
        <f>IF(OR($J182="",$O182=""),"",IF($J182&lt;=$O182,"Met","Missed"))</f>
        <v/>
      </c>
    </row>
    <row r="183">
      <c r="A183" s="7" t="n"/>
      <c r="B183" s="8" t="n"/>
      <c r="C183" s="8" t="n"/>
      <c r="D183" s="8" t="n"/>
      <c r="E183" s="9">
        <f>IF(OR($A183="",$B183="",$C183=""),"",ROUND(($C183-$B183)*24,1))</f>
        <v/>
      </c>
      <c r="F183" s="10" t="n"/>
      <c r="G183" s="7" t="n"/>
      <c r="H183" s="7" t="n"/>
      <c r="I183" s="7" t="n"/>
      <c r="J183" s="9">
        <f>IF(OR($A183="",$B183="",$D183=""),"",ROUND(($D183-$B183)*24,1))</f>
        <v/>
      </c>
      <c r="K183" s="11">
        <f>IF(OR($A183="",$B183="",$C183=""),"",NETWORKDAYS($B183,$C183,SLA!$J$6:$J$25)-1)</f>
        <v/>
      </c>
      <c r="L183" s="12">
        <f>IF($B183="","",INT($B183)-WEEKDAY($B183,3))</f>
        <v/>
      </c>
      <c r="M183" s="9">
        <f>IF($G183="","",IFERROR(INDEX(SLA!$B$6:$B$10,MATCH($G183,SLA!$A$6:$A$10,0)),""))</f>
        <v/>
      </c>
      <c r="N183" s="13">
        <f>IF(OR($E183="",$M183=""),"",IF($E183&lt;=$M183,"Met","Missed"))</f>
        <v/>
      </c>
      <c r="O183" s="9">
        <f>IF($G183="","",IFERROR(INDEX(SLA!$C$6:$C$10,MATCH($G183,SLA!$A$6:$A$10,0)),""))</f>
        <v/>
      </c>
      <c r="P183" s="13">
        <f>IF(OR($J183="",$O183=""),"",IF($J183&lt;=$O183,"Met","Missed"))</f>
        <v/>
      </c>
    </row>
    <row r="184">
      <c r="A184" s="7" t="n"/>
      <c r="B184" s="8" t="n"/>
      <c r="C184" s="8" t="n"/>
      <c r="D184" s="8" t="n"/>
      <c r="E184" s="9">
        <f>IF(OR($A184="",$B184="",$C184=""),"",ROUND(($C184-$B184)*24,1))</f>
        <v/>
      </c>
      <c r="F184" s="10" t="n"/>
      <c r="G184" s="7" t="n"/>
      <c r="H184" s="7" t="n"/>
      <c r="I184" s="7" t="n"/>
      <c r="J184" s="9">
        <f>IF(OR($A184="",$B184="",$D184=""),"",ROUND(($D184-$B184)*24,1))</f>
        <v/>
      </c>
      <c r="K184" s="11">
        <f>IF(OR($A184="",$B184="",$C184=""),"",NETWORKDAYS($B184,$C184,SLA!$J$6:$J$25)-1)</f>
        <v/>
      </c>
      <c r="L184" s="12">
        <f>IF($B184="","",INT($B184)-WEEKDAY($B184,3))</f>
        <v/>
      </c>
      <c r="M184" s="9">
        <f>IF($G184="","",IFERROR(INDEX(SLA!$B$6:$B$10,MATCH($G184,SLA!$A$6:$A$10,0)),""))</f>
        <v/>
      </c>
      <c r="N184" s="13">
        <f>IF(OR($E184="",$M184=""),"",IF($E184&lt;=$M184,"Met","Missed"))</f>
        <v/>
      </c>
      <c r="O184" s="9">
        <f>IF($G184="","",IFERROR(INDEX(SLA!$C$6:$C$10,MATCH($G184,SLA!$A$6:$A$10,0)),""))</f>
        <v/>
      </c>
      <c r="P184" s="13">
        <f>IF(OR($J184="",$O184=""),"",IF($J184&lt;=$O184,"Met","Missed"))</f>
        <v/>
      </c>
    </row>
    <row r="185">
      <c r="A185" s="7" t="n"/>
      <c r="B185" s="8" t="n"/>
      <c r="C185" s="8" t="n"/>
      <c r="D185" s="8" t="n"/>
      <c r="E185" s="9">
        <f>IF(OR($A185="",$B185="",$C185=""),"",ROUND(($C185-$B185)*24,1))</f>
        <v/>
      </c>
      <c r="F185" s="10" t="n"/>
      <c r="G185" s="7" t="n"/>
      <c r="H185" s="7" t="n"/>
      <c r="I185" s="7" t="n"/>
      <c r="J185" s="9">
        <f>IF(OR($A185="",$B185="",$D185=""),"",ROUND(($D185-$B185)*24,1))</f>
        <v/>
      </c>
      <c r="K185" s="11">
        <f>IF(OR($A185="",$B185="",$C185=""),"",NETWORKDAYS($B185,$C185,SLA!$J$6:$J$25)-1)</f>
        <v/>
      </c>
      <c r="L185" s="12">
        <f>IF($B185="","",INT($B185)-WEEKDAY($B185,3))</f>
        <v/>
      </c>
      <c r="M185" s="9">
        <f>IF($G185="","",IFERROR(INDEX(SLA!$B$6:$B$10,MATCH($G185,SLA!$A$6:$A$10,0)),""))</f>
        <v/>
      </c>
      <c r="N185" s="13">
        <f>IF(OR($E185="",$M185=""),"",IF($E185&lt;=$M185,"Met","Missed"))</f>
        <v/>
      </c>
      <c r="O185" s="9">
        <f>IF($G185="","",IFERROR(INDEX(SLA!$C$6:$C$10,MATCH($G185,SLA!$A$6:$A$10,0)),""))</f>
        <v/>
      </c>
      <c r="P185" s="13">
        <f>IF(OR($J185="",$O185=""),"",IF($J185&lt;=$O185,"Met","Missed"))</f>
        <v/>
      </c>
    </row>
    <row r="186">
      <c r="A186" s="7" t="n"/>
      <c r="B186" s="8" t="n"/>
      <c r="C186" s="8" t="n"/>
      <c r="D186" s="8" t="n"/>
      <c r="E186" s="9">
        <f>IF(OR($A186="",$B186="",$C186=""),"",ROUND(($C186-$B186)*24,1))</f>
        <v/>
      </c>
      <c r="F186" s="10" t="n"/>
      <c r="G186" s="7" t="n"/>
      <c r="H186" s="7" t="n"/>
      <c r="I186" s="7" t="n"/>
      <c r="J186" s="9">
        <f>IF(OR($A186="",$B186="",$D186=""),"",ROUND(($D186-$B186)*24,1))</f>
        <v/>
      </c>
      <c r="K186" s="11">
        <f>IF(OR($A186="",$B186="",$C186=""),"",NETWORKDAYS($B186,$C186,SLA!$J$6:$J$25)-1)</f>
        <v/>
      </c>
      <c r="L186" s="12">
        <f>IF($B186="","",INT($B186)-WEEKDAY($B186,3))</f>
        <v/>
      </c>
      <c r="M186" s="9">
        <f>IF($G186="","",IFERROR(INDEX(SLA!$B$6:$B$10,MATCH($G186,SLA!$A$6:$A$10,0)),""))</f>
        <v/>
      </c>
      <c r="N186" s="13">
        <f>IF(OR($E186="",$M186=""),"",IF($E186&lt;=$M186,"Met","Missed"))</f>
        <v/>
      </c>
      <c r="O186" s="9">
        <f>IF($G186="","",IFERROR(INDEX(SLA!$C$6:$C$10,MATCH($G186,SLA!$A$6:$A$10,0)),""))</f>
        <v/>
      </c>
      <c r="P186" s="13">
        <f>IF(OR($J186="",$O186=""),"",IF($J186&lt;=$O186,"Met","Missed"))</f>
        <v/>
      </c>
    </row>
    <row r="187">
      <c r="A187" s="7" t="n"/>
      <c r="B187" s="8" t="n"/>
      <c r="C187" s="8" t="n"/>
      <c r="D187" s="8" t="n"/>
      <c r="E187" s="9">
        <f>IF(OR($A187="",$B187="",$C187=""),"",ROUND(($C187-$B187)*24,1))</f>
        <v/>
      </c>
      <c r="F187" s="10" t="n"/>
      <c r="G187" s="7" t="n"/>
      <c r="H187" s="7" t="n"/>
      <c r="I187" s="7" t="n"/>
      <c r="J187" s="9">
        <f>IF(OR($A187="",$B187="",$D187=""),"",ROUND(($D187-$B187)*24,1))</f>
        <v/>
      </c>
      <c r="K187" s="11">
        <f>IF(OR($A187="",$B187="",$C187=""),"",NETWORKDAYS($B187,$C187,SLA!$J$6:$J$25)-1)</f>
        <v/>
      </c>
      <c r="L187" s="12">
        <f>IF($B187="","",INT($B187)-WEEKDAY($B187,3))</f>
        <v/>
      </c>
      <c r="M187" s="9">
        <f>IF($G187="","",IFERROR(INDEX(SLA!$B$6:$B$10,MATCH($G187,SLA!$A$6:$A$10,0)),""))</f>
        <v/>
      </c>
      <c r="N187" s="13">
        <f>IF(OR($E187="",$M187=""),"",IF($E187&lt;=$M187,"Met","Missed"))</f>
        <v/>
      </c>
      <c r="O187" s="9">
        <f>IF($G187="","",IFERROR(INDEX(SLA!$C$6:$C$10,MATCH($G187,SLA!$A$6:$A$10,0)),""))</f>
        <v/>
      </c>
      <c r="P187" s="13">
        <f>IF(OR($J187="",$O187=""),"",IF($J187&lt;=$O187,"Met","Missed"))</f>
        <v/>
      </c>
    </row>
    <row r="188">
      <c r="A188" s="7" t="n"/>
      <c r="B188" s="8" t="n"/>
      <c r="C188" s="8" t="n"/>
      <c r="D188" s="8" t="n"/>
      <c r="E188" s="9">
        <f>IF(OR($A188="",$B188="",$C188=""),"",ROUND(($C188-$B188)*24,1))</f>
        <v/>
      </c>
      <c r="F188" s="10" t="n"/>
      <c r="G188" s="7" t="n"/>
      <c r="H188" s="7" t="n"/>
      <c r="I188" s="7" t="n"/>
      <c r="J188" s="9">
        <f>IF(OR($A188="",$B188="",$D188=""),"",ROUND(($D188-$B188)*24,1))</f>
        <v/>
      </c>
      <c r="K188" s="11">
        <f>IF(OR($A188="",$B188="",$C188=""),"",NETWORKDAYS($B188,$C188,SLA!$J$6:$J$25)-1)</f>
        <v/>
      </c>
      <c r="L188" s="12">
        <f>IF($B188="","",INT($B188)-WEEKDAY($B188,3))</f>
        <v/>
      </c>
      <c r="M188" s="9">
        <f>IF($G188="","",IFERROR(INDEX(SLA!$B$6:$B$10,MATCH($G188,SLA!$A$6:$A$10,0)),""))</f>
        <v/>
      </c>
      <c r="N188" s="13">
        <f>IF(OR($E188="",$M188=""),"",IF($E188&lt;=$M188,"Met","Missed"))</f>
        <v/>
      </c>
      <c r="O188" s="9">
        <f>IF($G188="","",IFERROR(INDEX(SLA!$C$6:$C$10,MATCH($G188,SLA!$A$6:$A$10,0)),""))</f>
        <v/>
      </c>
      <c r="P188" s="13">
        <f>IF(OR($J188="",$O188=""),"",IF($J188&lt;=$O188,"Met","Missed"))</f>
        <v/>
      </c>
    </row>
    <row r="189">
      <c r="A189" s="7" t="n"/>
      <c r="B189" s="8" t="n"/>
      <c r="C189" s="8" t="n"/>
      <c r="D189" s="8" t="n"/>
      <c r="E189" s="9">
        <f>IF(OR($A189="",$B189="",$C189=""),"",ROUND(($C189-$B189)*24,1))</f>
        <v/>
      </c>
      <c r="F189" s="10" t="n"/>
      <c r="G189" s="7" t="n"/>
      <c r="H189" s="7" t="n"/>
      <c r="I189" s="7" t="n"/>
      <c r="J189" s="9">
        <f>IF(OR($A189="",$B189="",$D189=""),"",ROUND(($D189-$B189)*24,1))</f>
        <v/>
      </c>
      <c r="K189" s="11">
        <f>IF(OR($A189="",$B189="",$C189=""),"",NETWORKDAYS($B189,$C189,SLA!$J$6:$J$25)-1)</f>
        <v/>
      </c>
      <c r="L189" s="12">
        <f>IF($B189="","",INT($B189)-WEEKDAY($B189,3))</f>
        <v/>
      </c>
      <c r="M189" s="9">
        <f>IF($G189="","",IFERROR(INDEX(SLA!$B$6:$B$10,MATCH($G189,SLA!$A$6:$A$10,0)),""))</f>
        <v/>
      </c>
      <c r="N189" s="13">
        <f>IF(OR($E189="",$M189=""),"",IF($E189&lt;=$M189,"Met","Missed"))</f>
        <v/>
      </c>
      <c r="O189" s="9">
        <f>IF($G189="","",IFERROR(INDEX(SLA!$C$6:$C$10,MATCH($G189,SLA!$A$6:$A$10,0)),""))</f>
        <v/>
      </c>
      <c r="P189" s="13">
        <f>IF(OR($J189="",$O189=""),"",IF($J189&lt;=$O189,"Met","Missed"))</f>
        <v/>
      </c>
    </row>
    <row r="190">
      <c r="A190" s="7" t="n"/>
      <c r="B190" s="8" t="n"/>
      <c r="C190" s="8" t="n"/>
      <c r="D190" s="8" t="n"/>
      <c r="E190" s="9">
        <f>IF(OR($A190="",$B190="",$C190=""),"",ROUND(($C190-$B190)*24,1))</f>
        <v/>
      </c>
      <c r="F190" s="10" t="n"/>
      <c r="G190" s="7" t="n"/>
      <c r="H190" s="7" t="n"/>
      <c r="I190" s="7" t="n"/>
      <c r="J190" s="9">
        <f>IF(OR($A190="",$B190="",$D190=""),"",ROUND(($D190-$B190)*24,1))</f>
        <v/>
      </c>
      <c r="K190" s="11">
        <f>IF(OR($A190="",$B190="",$C190=""),"",NETWORKDAYS($B190,$C190,SLA!$J$6:$J$25)-1)</f>
        <v/>
      </c>
      <c r="L190" s="12">
        <f>IF($B190="","",INT($B190)-WEEKDAY($B190,3))</f>
        <v/>
      </c>
      <c r="M190" s="9">
        <f>IF($G190="","",IFERROR(INDEX(SLA!$B$6:$B$10,MATCH($G190,SLA!$A$6:$A$10,0)),""))</f>
        <v/>
      </c>
      <c r="N190" s="13">
        <f>IF(OR($E190="",$M190=""),"",IF($E190&lt;=$M190,"Met","Missed"))</f>
        <v/>
      </c>
      <c r="O190" s="9">
        <f>IF($G190="","",IFERROR(INDEX(SLA!$C$6:$C$10,MATCH($G190,SLA!$A$6:$A$10,0)),""))</f>
        <v/>
      </c>
      <c r="P190" s="13">
        <f>IF(OR($J190="",$O190=""),"",IF($J190&lt;=$O190,"Met","Missed"))</f>
        <v/>
      </c>
    </row>
    <row r="191">
      <c r="A191" s="7" t="n"/>
      <c r="B191" s="8" t="n"/>
      <c r="C191" s="8" t="n"/>
      <c r="D191" s="8" t="n"/>
      <c r="E191" s="9">
        <f>IF(OR($A191="",$B191="",$C191=""),"",ROUND(($C191-$B191)*24,1))</f>
        <v/>
      </c>
      <c r="F191" s="10" t="n"/>
      <c r="G191" s="7" t="n"/>
      <c r="H191" s="7" t="n"/>
      <c r="I191" s="7" t="n"/>
      <c r="J191" s="9">
        <f>IF(OR($A191="",$B191="",$D191=""),"",ROUND(($D191-$B191)*24,1))</f>
        <v/>
      </c>
      <c r="K191" s="11">
        <f>IF(OR($A191="",$B191="",$C191=""),"",NETWORKDAYS($B191,$C191,SLA!$J$6:$J$25)-1)</f>
        <v/>
      </c>
      <c r="L191" s="12">
        <f>IF($B191="","",INT($B191)-WEEKDAY($B191,3))</f>
        <v/>
      </c>
      <c r="M191" s="9">
        <f>IF($G191="","",IFERROR(INDEX(SLA!$B$6:$B$10,MATCH($G191,SLA!$A$6:$A$10,0)),""))</f>
        <v/>
      </c>
      <c r="N191" s="13">
        <f>IF(OR($E191="",$M191=""),"",IF($E191&lt;=$M191,"Met","Missed"))</f>
        <v/>
      </c>
      <c r="O191" s="9">
        <f>IF($G191="","",IFERROR(INDEX(SLA!$C$6:$C$10,MATCH($G191,SLA!$A$6:$A$10,0)),""))</f>
        <v/>
      </c>
      <c r="P191" s="13">
        <f>IF(OR($J191="",$O191=""),"",IF($J191&lt;=$O191,"Met","Missed"))</f>
        <v/>
      </c>
    </row>
    <row r="192">
      <c r="A192" s="7" t="n"/>
      <c r="B192" s="8" t="n"/>
      <c r="C192" s="8" t="n"/>
      <c r="D192" s="8" t="n"/>
      <c r="E192" s="9">
        <f>IF(OR($A192="",$B192="",$C192=""),"",ROUND(($C192-$B192)*24,1))</f>
        <v/>
      </c>
      <c r="F192" s="10" t="n"/>
      <c r="G192" s="7" t="n"/>
      <c r="H192" s="7" t="n"/>
      <c r="I192" s="7" t="n"/>
      <c r="J192" s="9">
        <f>IF(OR($A192="",$B192="",$D192=""),"",ROUND(($D192-$B192)*24,1))</f>
        <v/>
      </c>
      <c r="K192" s="11">
        <f>IF(OR($A192="",$B192="",$C192=""),"",NETWORKDAYS($B192,$C192,SLA!$J$6:$J$25)-1)</f>
        <v/>
      </c>
      <c r="L192" s="12">
        <f>IF($B192="","",INT($B192)-WEEKDAY($B192,3))</f>
        <v/>
      </c>
      <c r="M192" s="9">
        <f>IF($G192="","",IFERROR(INDEX(SLA!$B$6:$B$10,MATCH($G192,SLA!$A$6:$A$10,0)),""))</f>
        <v/>
      </c>
      <c r="N192" s="13">
        <f>IF(OR($E192="",$M192=""),"",IF($E192&lt;=$M192,"Met","Missed"))</f>
        <v/>
      </c>
      <c r="O192" s="9">
        <f>IF($G192="","",IFERROR(INDEX(SLA!$C$6:$C$10,MATCH($G192,SLA!$A$6:$A$10,0)),""))</f>
        <v/>
      </c>
      <c r="P192" s="13">
        <f>IF(OR($J192="",$O192=""),"",IF($J192&lt;=$O192,"Met","Missed"))</f>
        <v/>
      </c>
    </row>
    <row r="193">
      <c r="A193" s="7" t="n"/>
      <c r="B193" s="8" t="n"/>
      <c r="C193" s="8" t="n"/>
      <c r="D193" s="8" t="n"/>
      <c r="E193" s="9">
        <f>IF(OR($A193="",$B193="",$C193=""),"",ROUND(($C193-$B193)*24,1))</f>
        <v/>
      </c>
      <c r="F193" s="10" t="n"/>
      <c r="G193" s="7" t="n"/>
      <c r="H193" s="7" t="n"/>
      <c r="I193" s="7" t="n"/>
      <c r="J193" s="9">
        <f>IF(OR($A193="",$B193="",$D193=""),"",ROUND(($D193-$B193)*24,1))</f>
        <v/>
      </c>
      <c r="K193" s="11">
        <f>IF(OR($A193="",$B193="",$C193=""),"",NETWORKDAYS($B193,$C193,SLA!$J$6:$J$25)-1)</f>
        <v/>
      </c>
      <c r="L193" s="12">
        <f>IF($B193="","",INT($B193)-WEEKDAY($B193,3))</f>
        <v/>
      </c>
      <c r="M193" s="9">
        <f>IF($G193="","",IFERROR(INDEX(SLA!$B$6:$B$10,MATCH($G193,SLA!$A$6:$A$10,0)),""))</f>
        <v/>
      </c>
      <c r="N193" s="13">
        <f>IF(OR($E193="",$M193=""),"",IF($E193&lt;=$M193,"Met","Missed"))</f>
        <v/>
      </c>
      <c r="O193" s="9">
        <f>IF($G193="","",IFERROR(INDEX(SLA!$C$6:$C$10,MATCH($G193,SLA!$A$6:$A$10,0)),""))</f>
        <v/>
      </c>
      <c r="P193" s="13">
        <f>IF(OR($J193="",$O193=""),"",IF($J193&lt;=$O193,"Met","Missed"))</f>
        <v/>
      </c>
    </row>
    <row r="194">
      <c r="A194" s="7" t="n"/>
      <c r="B194" s="8" t="n"/>
      <c r="C194" s="8" t="n"/>
      <c r="D194" s="8" t="n"/>
      <c r="E194" s="9">
        <f>IF(OR($A194="",$B194="",$C194=""),"",ROUND(($C194-$B194)*24,1))</f>
        <v/>
      </c>
      <c r="F194" s="10" t="n"/>
      <c r="G194" s="7" t="n"/>
      <c r="H194" s="7" t="n"/>
      <c r="I194" s="7" t="n"/>
      <c r="J194" s="9">
        <f>IF(OR($A194="",$B194="",$D194=""),"",ROUND(($D194-$B194)*24,1))</f>
        <v/>
      </c>
      <c r="K194" s="11">
        <f>IF(OR($A194="",$B194="",$C194=""),"",NETWORKDAYS($B194,$C194,SLA!$J$6:$J$25)-1)</f>
        <v/>
      </c>
      <c r="L194" s="12">
        <f>IF($B194="","",INT($B194)-WEEKDAY($B194,3))</f>
        <v/>
      </c>
      <c r="M194" s="9">
        <f>IF($G194="","",IFERROR(INDEX(SLA!$B$6:$B$10,MATCH($G194,SLA!$A$6:$A$10,0)),""))</f>
        <v/>
      </c>
      <c r="N194" s="13">
        <f>IF(OR($E194="",$M194=""),"",IF($E194&lt;=$M194,"Met","Missed"))</f>
        <v/>
      </c>
      <c r="O194" s="9">
        <f>IF($G194="","",IFERROR(INDEX(SLA!$C$6:$C$10,MATCH($G194,SLA!$A$6:$A$10,0)),""))</f>
        <v/>
      </c>
      <c r="P194" s="13">
        <f>IF(OR($J194="",$O194=""),"",IF($J194&lt;=$O194,"Met","Missed"))</f>
        <v/>
      </c>
    </row>
    <row r="195">
      <c r="A195" s="7" t="n"/>
      <c r="B195" s="8" t="n"/>
      <c r="C195" s="8" t="n"/>
      <c r="D195" s="8" t="n"/>
      <c r="E195" s="9">
        <f>IF(OR($A195="",$B195="",$C195=""),"",ROUND(($C195-$B195)*24,1))</f>
        <v/>
      </c>
      <c r="F195" s="10" t="n"/>
      <c r="G195" s="7" t="n"/>
      <c r="H195" s="7" t="n"/>
      <c r="I195" s="7" t="n"/>
      <c r="J195" s="9">
        <f>IF(OR($A195="",$B195="",$D195=""),"",ROUND(($D195-$B195)*24,1))</f>
        <v/>
      </c>
      <c r="K195" s="11">
        <f>IF(OR($A195="",$B195="",$C195=""),"",NETWORKDAYS($B195,$C195,SLA!$J$6:$J$25)-1)</f>
        <v/>
      </c>
      <c r="L195" s="12">
        <f>IF($B195="","",INT($B195)-WEEKDAY($B195,3))</f>
        <v/>
      </c>
      <c r="M195" s="9">
        <f>IF($G195="","",IFERROR(INDEX(SLA!$B$6:$B$10,MATCH($G195,SLA!$A$6:$A$10,0)),""))</f>
        <v/>
      </c>
      <c r="N195" s="13">
        <f>IF(OR($E195="",$M195=""),"",IF($E195&lt;=$M195,"Met","Missed"))</f>
        <v/>
      </c>
      <c r="O195" s="9">
        <f>IF($G195="","",IFERROR(INDEX(SLA!$C$6:$C$10,MATCH($G195,SLA!$A$6:$A$10,0)),""))</f>
        <v/>
      </c>
      <c r="P195" s="13">
        <f>IF(OR($J195="",$O195=""),"",IF($J195&lt;=$O195,"Met","Missed"))</f>
        <v/>
      </c>
    </row>
    <row r="196">
      <c r="A196" s="7" t="n"/>
      <c r="B196" s="8" t="n"/>
      <c r="C196" s="8" t="n"/>
      <c r="D196" s="8" t="n"/>
      <c r="E196" s="9">
        <f>IF(OR($A196="",$B196="",$C196=""),"",ROUND(($C196-$B196)*24,1))</f>
        <v/>
      </c>
      <c r="F196" s="10" t="n"/>
      <c r="G196" s="7" t="n"/>
      <c r="H196" s="7" t="n"/>
      <c r="I196" s="7" t="n"/>
      <c r="J196" s="9">
        <f>IF(OR($A196="",$B196="",$D196=""),"",ROUND(($D196-$B196)*24,1))</f>
        <v/>
      </c>
      <c r="K196" s="11">
        <f>IF(OR($A196="",$B196="",$C196=""),"",NETWORKDAYS($B196,$C196,SLA!$J$6:$J$25)-1)</f>
        <v/>
      </c>
      <c r="L196" s="12">
        <f>IF($B196="","",INT($B196)-WEEKDAY($B196,3))</f>
        <v/>
      </c>
      <c r="M196" s="9">
        <f>IF($G196="","",IFERROR(INDEX(SLA!$B$6:$B$10,MATCH($G196,SLA!$A$6:$A$10,0)),""))</f>
        <v/>
      </c>
      <c r="N196" s="13">
        <f>IF(OR($E196="",$M196=""),"",IF($E196&lt;=$M196,"Met","Missed"))</f>
        <v/>
      </c>
      <c r="O196" s="9">
        <f>IF($G196="","",IFERROR(INDEX(SLA!$C$6:$C$10,MATCH($G196,SLA!$A$6:$A$10,0)),""))</f>
        <v/>
      </c>
      <c r="P196" s="13">
        <f>IF(OR($J196="",$O196=""),"",IF($J196&lt;=$O196,"Met","Missed"))</f>
        <v/>
      </c>
    </row>
    <row r="197">
      <c r="A197" s="7" t="n"/>
      <c r="B197" s="8" t="n"/>
      <c r="C197" s="8" t="n"/>
      <c r="D197" s="8" t="n"/>
      <c r="E197" s="9">
        <f>IF(OR($A197="",$B197="",$C197=""),"",ROUND(($C197-$B197)*24,1))</f>
        <v/>
      </c>
      <c r="F197" s="10" t="n"/>
      <c r="G197" s="7" t="n"/>
      <c r="H197" s="7" t="n"/>
      <c r="I197" s="7" t="n"/>
      <c r="J197" s="9">
        <f>IF(OR($A197="",$B197="",$D197=""),"",ROUND(($D197-$B197)*24,1))</f>
        <v/>
      </c>
      <c r="K197" s="11">
        <f>IF(OR($A197="",$B197="",$C197=""),"",NETWORKDAYS($B197,$C197,SLA!$J$6:$J$25)-1)</f>
        <v/>
      </c>
      <c r="L197" s="12">
        <f>IF($B197="","",INT($B197)-WEEKDAY($B197,3))</f>
        <v/>
      </c>
      <c r="M197" s="9">
        <f>IF($G197="","",IFERROR(INDEX(SLA!$B$6:$B$10,MATCH($G197,SLA!$A$6:$A$10,0)),""))</f>
        <v/>
      </c>
      <c r="N197" s="13">
        <f>IF(OR($E197="",$M197=""),"",IF($E197&lt;=$M197,"Met","Missed"))</f>
        <v/>
      </c>
      <c r="O197" s="9">
        <f>IF($G197="","",IFERROR(INDEX(SLA!$C$6:$C$10,MATCH($G197,SLA!$A$6:$A$10,0)),""))</f>
        <v/>
      </c>
      <c r="P197" s="13">
        <f>IF(OR($J197="",$O197=""),"",IF($J197&lt;=$O197,"Met","Missed"))</f>
        <v/>
      </c>
    </row>
    <row r="198">
      <c r="A198" s="7" t="n"/>
      <c r="B198" s="8" t="n"/>
      <c r="C198" s="8" t="n"/>
      <c r="D198" s="8" t="n"/>
      <c r="E198" s="9">
        <f>IF(OR($A198="",$B198="",$C198=""),"",ROUND(($C198-$B198)*24,1))</f>
        <v/>
      </c>
      <c r="F198" s="10" t="n"/>
      <c r="G198" s="7" t="n"/>
      <c r="H198" s="7" t="n"/>
      <c r="I198" s="7" t="n"/>
      <c r="J198" s="9">
        <f>IF(OR($A198="",$B198="",$D198=""),"",ROUND(($D198-$B198)*24,1))</f>
        <v/>
      </c>
      <c r="K198" s="11">
        <f>IF(OR($A198="",$B198="",$C198=""),"",NETWORKDAYS($B198,$C198,SLA!$J$6:$J$25)-1)</f>
        <v/>
      </c>
      <c r="L198" s="12">
        <f>IF($B198="","",INT($B198)-WEEKDAY($B198,3))</f>
        <v/>
      </c>
      <c r="M198" s="9">
        <f>IF($G198="","",IFERROR(INDEX(SLA!$B$6:$B$10,MATCH($G198,SLA!$A$6:$A$10,0)),""))</f>
        <v/>
      </c>
      <c r="N198" s="13">
        <f>IF(OR($E198="",$M198=""),"",IF($E198&lt;=$M198,"Met","Missed"))</f>
        <v/>
      </c>
      <c r="O198" s="9">
        <f>IF($G198="","",IFERROR(INDEX(SLA!$C$6:$C$10,MATCH($G198,SLA!$A$6:$A$10,0)),""))</f>
        <v/>
      </c>
      <c r="P198" s="13">
        <f>IF(OR($J198="",$O198=""),"",IF($J198&lt;=$O198,"Met","Missed"))</f>
        <v/>
      </c>
    </row>
    <row r="199">
      <c r="A199" s="7" t="n"/>
      <c r="B199" s="8" t="n"/>
      <c r="C199" s="8" t="n"/>
      <c r="D199" s="8" t="n"/>
      <c r="E199" s="9">
        <f>IF(OR($A199="",$B199="",$C199=""),"",ROUND(($C199-$B199)*24,1))</f>
        <v/>
      </c>
      <c r="F199" s="10" t="n"/>
      <c r="G199" s="7" t="n"/>
      <c r="H199" s="7" t="n"/>
      <c r="I199" s="7" t="n"/>
      <c r="J199" s="9">
        <f>IF(OR($A199="",$B199="",$D199=""),"",ROUND(($D199-$B199)*24,1))</f>
        <v/>
      </c>
      <c r="K199" s="11">
        <f>IF(OR($A199="",$B199="",$C199=""),"",NETWORKDAYS($B199,$C199,SLA!$J$6:$J$25)-1)</f>
        <v/>
      </c>
      <c r="L199" s="12">
        <f>IF($B199="","",INT($B199)-WEEKDAY($B199,3))</f>
        <v/>
      </c>
      <c r="M199" s="9">
        <f>IF($G199="","",IFERROR(INDEX(SLA!$B$6:$B$10,MATCH($G199,SLA!$A$6:$A$10,0)),""))</f>
        <v/>
      </c>
      <c r="N199" s="13">
        <f>IF(OR($E199="",$M199=""),"",IF($E199&lt;=$M199,"Met","Missed"))</f>
        <v/>
      </c>
      <c r="O199" s="9">
        <f>IF($G199="","",IFERROR(INDEX(SLA!$C$6:$C$10,MATCH($G199,SLA!$A$6:$A$10,0)),""))</f>
        <v/>
      </c>
      <c r="P199" s="13">
        <f>IF(OR($J199="",$O199=""),"",IF($J199&lt;=$O199,"Met","Missed"))</f>
        <v/>
      </c>
    </row>
    <row r="200">
      <c r="A200" s="7" t="n"/>
      <c r="B200" s="8" t="n"/>
      <c r="C200" s="8" t="n"/>
      <c r="D200" s="8" t="n"/>
      <c r="E200" s="9">
        <f>IF(OR($A200="",$B200="",$C200=""),"",ROUND(($C200-$B200)*24,1))</f>
        <v/>
      </c>
      <c r="F200" s="10" t="n"/>
      <c r="G200" s="7" t="n"/>
      <c r="H200" s="7" t="n"/>
      <c r="I200" s="7" t="n"/>
      <c r="J200" s="9">
        <f>IF(OR($A200="",$B200="",$D200=""),"",ROUND(($D200-$B200)*24,1))</f>
        <v/>
      </c>
      <c r="K200" s="11">
        <f>IF(OR($A200="",$B200="",$C200=""),"",NETWORKDAYS($B200,$C200,SLA!$J$6:$J$25)-1)</f>
        <v/>
      </c>
      <c r="L200" s="12">
        <f>IF($B200="","",INT($B200)-WEEKDAY($B200,3))</f>
        <v/>
      </c>
      <c r="M200" s="9">
        <f>IF($G200="","",IFERROR(INDEX(SLA!$B$6:$B$10,MATCH($G200,SLA!$A$6:$A$10,0)),""))</f>
        <v/>
      </c>
      <c r="N200" s="13">
        <f>IF(OR($E200="",$M200=""),"",IF($E200&lt;=$M200,"Met","Missed"))</f>
        <v/>
      </c>
      <c r="O200" s="9">
        <f>IF($G200="","",IFERROR(INDEX(SLA!$C$6:$C$10,MATCH($G200,SLA!$A$6:$A$10,0)),""))</f>
        <v/>
      </c>
      <c r="P200" s="13">
        <f>IF(OR($J200="",$O200=""),"",IF($J200&lt;=$O200,"Met","Missed"))</f>
        <v/>
      </c>
    </row>
    <row r="201">
      <c r="A201" s="7" t="n"/>
      <c r="B201" s="8" t="n"/>
      <c r="C201" s="8" t="n"/>
      <c r="D201" s="8" t="n"/>
      <c r="E201" s="9">
        <f>IF(OR($A201="",$B201="",$C201=""),"",ROUND(($C201-$B201)*24,1))</f>
        <v/>
      </c>
      <c r="F201" s="10" t="n"/>
      <c r="G201" s="7" t="n"/>
      <c r="H201" s="7" t="n"/>
      <c r="I201" s="7" t="n"/>
      <c r="J201" s="9">
        <f>IF(OR($A201="",$B201="",$D201=""),"",ROUND(($D201-$B201)*24,1))</f>
        <v/>
      </c>
      <c r="K201" s="11">
        <f>IF(OR($A201="",$B201="",$C201=""),"",NETWORKDAYS($B201,$C201,SLA!$J$6:$J$25)-1)</f>
        <v/>
      </c>
      <c r="L201" s="12">
        <f>IF($B201="","",INT($B201)-WEEKDAY($B201,3))</f>
        <v/>
      </c>
      <c r="M201" s="9">
        <f>IF($G201="","",IFERROR(INDEX(SLA!$B$6:$B$10,MATCH($G201,SLA!$A$6:$A$10,0)),""))</f>
        <v/>
      </c>
      <c r="N201" s="13">
        <f>IF(OR($E201="",$M201=""),"",IF($E201&lt;=$M201,"Met","Missed"))</f>
        <v/>
      </c>
      <c r="O201" s="9">
        <f>IF($G201="","",IFERROR(INDEX(SLA!$C$6:$C$10,MATCH($G201,SLA!$A$6:$A$10,0)),""))</f>
        <v/>
      </c>
      <c r="P201" s="13">
        <f>IF(OR($J201="",$O201=""),"",IF($J201&lt;=$O201,"Met","Missed"))</f>
        <v/>
      </c>
    </row>
    <row r="202">
      <c r="A202" s="7" t="n"/>
      <c r="B202" s="8" t="n"/>
      <c r="C202" s="8" t="n"/>
      <c r="D202" s="8" t="n"/>
      <c r="E202" s="9">
        <f>IF(OR($A202="",$B202="",$C202=""),"",ROUND(($C202-$B202)*24,1))</f>
        <v/>
      </c>
      <c r="F202" s="10" t="n"/>
      <c r="G202" s="7" t="n"/>
      <c r="H202" s="7" t="n"/>
      <c r="I202" s="7" t="n"/>
      <c r="J202" s="9">
        <f>IF(OR($A202="",$B202="",$D202=""),"",ROUND(($D202-$B202)*24,1))</f>
        <v/>
      </c>
      <c r="K202" s="11">
        <f>IF(OR($A202="",$B202="",$C202=""),"",NETWORKDAYS($B202,$C202,SLA!$J$6:$J$25)-1)</f>
        <v/>
      </c>
      <c r="L202" s="12">
        <f>IF($B202="","",INT($B202)-WEEKDAY($B202,3))</f>
        <v/>
      </c>
      <c r="M202" s="9">
        <f>IF($G202="","",IFERROR(INDEX(SLA!$B$6:$B$10,MATCH($G202,SLA!$A$6:$A$10,0)),""))</f>
        <v/>
      </c>
      <c r="N202" s="13">
        <f>IF(OR($E202="",$M202=""),"",IF($E202&lt;=$M202,"Met","Missed"))</f>
        <v/>
      </c>
      <c r="O202" s="9">
        <f>IF($G202="","",IFERROR(INDEX(SLA!$C$6:$C$10,MATCH($G202,SLA!$A$6:$A$10,0)),""))</f>
        <v/>
      </c>
      <c r="P202" s="13">
        <f>IF(OR($J202="",$O202=""),"",IF($J202&lt;=$O202,"Met","Missed"))</f>
        <v/>
      </c>
    </row>
    <row r="203">
      <c r="A203" s="7" t="n"/>
      <c r="B203" s="8" t="n"/>
      <c r="C203" s="8" t="n"/>
      <c r="D203" s="8" t="n"/>
      <c r="E203" s="9">
        <f>IF(OR($A203="",$B203="",$C203=""),"",ROUND(($C203-$B203)*24,1))</f>
        <v/>
      </c>
      <c r="F203" s="10" t="n"/>
      <c r="G203" s="7" t="n"/>
      <c r="H203" s="7" t="n"/>
      <c r="I203" s="7" t="n"/>
      <c r="J203" s="9">
        <f>IF(OR($A203="",$B203="",$D203=""),"",ROUND(($D203-$B203)*24,1))</f>
        <v/>
      </c>
      <c r="K203" s="11">
        <f>IF(OR($A203="",$B203="",$C203=""),"",NETWORKDAYS($B203,$C203,SLA!$J$6:$J$25)-1)</f>
        <v/>
      </c>
      <c r="L203" s="12">
        <f>IF($B203="","",INT($B203)-WEEKDAY($B203,3))</f>
        <v/>
      </c>
      <c r="M203" s="9">
        <f>IF($G203="","",IFERROR(INDEX(SLA!$B$6:$B$10,MATCH($G203,SLA!$A$6:$A$10,0)),""))</f>
        <v/>
      </c>
      <c r="N203" s="13">
        <f>IF(OR($E203="",$M203=""),"",IF($E203&lt;=$M203,"Met","Missed"))</f>
        <v/>
      </c>
      <c r="O203" s="9">
        <f>IF($G203="","",IFERROR(INDEX(SLA!$C$6:$C$10,MATCH($G203,SLA!$A$6:$A$10,0)),""))</f>
        <v/>
      </c>
      <c r="P203" s="13">
        <f>IF(OR($J203="",$O203=""),"",IF($J203&lt;=$O203,"Met","Missed"))</f>
        <v/>
      </c>
    </row>
    <row r="204">
      <c r="A204" s="7" t="n"/>
      <c r="B204" s="8" t="n"/>
      <c r="C204" s="8" t="n"/>
      <c r="D204" s="8" t="n"/>
      <c r="E204" s="9">
        <f>IF(OR($A204="",$B204="",$C204=""),"",ROUND(($C204-$B204)*24,1))</f>
        <v/>
      </c>
      <c r="F204" s="10" t="n"/>
      <c r="G204" s="7" t="n"/>
      <c r="H204" s="7" t="n"/>
      <c r="I204" s="7" t="n"/>
      <c r="J204" s="9">
        <f>IF(OR($A204="",$B204="",$D204=""),"",ROUND(($D204-$B204)*24,1))</f>
        <v/>
      </c>
      <c r="K204" s="11">
        <f>IF(OR($A204="",$B204="",$C204=""),"",NETWORKDAYS($B204,$C204,SLA!$J$6:$J$25)-1)</f>
        <v/>
      </c>
      <c r="L204" s="12">
        <f>IF($B204="","",INT($B204)-WEEKDAY($B204,3))</f>
        <v/>
      </c>
      <c r="M204" s="9">
        <f>IF($G204="","",IFERROR(INDEX(SLA!$B$6:$B$10,MATCH($G204,SLA!$A$6:$A$10,0)),""))</f>
        <v/>
      </c>
      <c r="N204" s="13">
        <f>IF(OR($E204="",$M204=""),"",IF($E204&lt;=$M204,"Met","Missed"))</f>
        <v/>
      </c>
      <c r="O204" s="9">
        <f>IF($G204="","",IFERROR(INDEX(SLA!$C$6:$C$10,MATCH($G204,SLA!$A$6:$A$10,0)),""))</f>
        <v/>
      </c>
      <c r="P204" s="13">
        <f>IF(OR($J204="",$O204=""),"",IF($J204&lt;=$O204,"Met","Missed"))</f>
        <v/>
      </c>
    </row>
    <row r="205">
      <c r="A205" s="7" t="n"/>
      <c r="B205" s="8" t="n"/>
      <c r="C205" s="8" t="n"/>
      <c r="D205" s="8" t="n"/>
      <c r="E205" s="9">
        <f>IF(OR($A205="",$B205="",$C205=""),"",ROUND(($C205-$B205)*24,1))</f>
        <v/>
      </c>
      <c r="F205" s="10" t="n"/>
      <c r="G205" s="7" t="n"/>
      <c r="H205" s="7" t="n"/>
      <c r="I205" s="7" t="n"/>
      <c r="J205" s="9">
        <f>IF(OR($A205="",$B205="",$D205=""),"",ROUND(($D205-$B205)*24,1))</f>
        <v/>
      </c>
      <c r="K205" s="11">
        <f>IF(OR($A205="",$B205="",$C205=""),"",NETWORKDAYS($B205,$C205,SLA!$J$6:$J$25)-1)</f>
        <v/>
      </c>
      <c r="L205" s="12">
        <f>IF($B205="","",INT($B205)-WEEKDAY($B205,3))</f>
        <v/>
      </c>
      <c r="M205" s="9">
        <f>IF($G205="","",IFERROR(INDEX(SLA!$B$6:$B$10,MATCH($G205,SLA!$A$6:$A$10,0)),""))</f>
        <v/>
      </c>
      <c r="N205" s="13">
        <f>IF(OR($E205="",$M205=""),"",IF($E205&lt;=$M205,"Met","Missed"))</f>
        <v/>
      </c>
      <c r="O205" s="9">
        <f>IF($G205="","",IFERROR(INDEX(SLA!$C$6:$C$10,MATCH($G205,SLA!$A$6:$A$10,0)),""))</f>
        <v/>
      </c>
      <c r="P205" s="13">
        <f>IF(OR($J205="",$O205=""),"",IF($J205&lt;=$O205,"Met","Missed"))</f>
        <v/>
      </c>
    </row>
  </sheetData>
  <dataValidations count="2">
    <dataValidation sqref="F6:F205" showDropDown="0" showInputMessage="0" showErrorMessage="0" allowBlank="1" promptTitle="CSAT" prompt="1 to 5. Leave blank if the customer did not answer — a blank is not a zero." type="list">
      <formula1>"1,2,3,4,5"</formula1>
    </dataValidation>
    <dataValidation sqref="G6:G205" showDropDown="0" showInputMessage="0" showErrorMessage="0" allowBlank="1" promptTitle="Priority" prompt="Must match a row on the SLA sheet, or the targets come back blank." type="list">
      <formula1>"P1,P2,P3"</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48"/>
  <sheetViews>
    <sheetView workbookViewId="0">
      <pane ySplit="5" topLeftCell="A6" activePane="bottomLeft" state="frozen"/>
      <selection pane="bottomLeft" activeCell="A1" sqref="A1"/>
    </sheetView>
  </sheetViews>
  <sheetFormatPr baseColWidth="8" defaultRowHeight="15"/>
  <cols>
    <col width="16" customWidth="1" min="1" max="1"/>
    <col width="13" customWidth="1" min="2" max="2"/>
    <col width="18" customWidth="1" min="3" max="3"/>
    <col width="13" customWidth="1" min="4" max="4"/>
    <col width="9" customWidth="1" min="5" max="5"/>
    <col width="11" customWidth="1" min="6" max="6"/>
    <col width="13" customWidth="1" min="7" max="7"/>
    <col width="11" customWidth="1" min="8" max="8"/>
    <col width="12" customWidth="1" min="9" max="9"/>
    <col width="12" customWidth="1" min="10" max="10"/>
    <col width="12" customWidth="1" min="11" max="11"/>
    <col width="13" customWidth="1" min="12" max="12"/>
  </cols>
  <sheetData>
    <row r="1">
      <c r="A1" s="1" t="inlineStr">
        <is>
          <t>Agents</t>
        </is>
      </c>
    </row>
    <row r="2">
      <c r="A2" s="2" t="inlineStr">
        <is>
          <t>Roster and shift pattern. Type in A-D; everything from E onwards counts the Tickets sheet, so the name must match column I there exactly.</t>
        </is>
      </c>
    </row>
    <row r="5">
      <c r="A5" s="6" t="inlineStr">
        <is>
          <t>Agent</t>
        </is>
      </c>
      <c r="B5" s="6" t="inlineStr">
        <is>
          <t>Team</t>
        </is>
      </c>
      <c r="C5" s="6" t="inlineStr">
        <is>
          <t>Shift</t>
        </is>
      </c>
      <c r="D5" s="6" t="inlineStr">
        <is>
          <t>Rostered hours/week</t>
        </is>
      </c>
      <c r="E5" s="6" t="inlineStr">
        <is>
          <t>Tickets</t>
        </is>
      </c>
      <c r="F5" s="6" t="inlineStr">
        <is>
          <t>Avg FRT (h)</t>
        </is>
      </c>
      <c r="G5" s="6" t="inlineStr">
        <is>
          <t>Avg resolution (h)</t>
        </is>
      </c>
      <c r="H5" s="6" t="inlineStr">
        <is>
          <t>Reply SLA missed</t>
        </is>
      </c>
      <c r="I5" s="6" t="inlineStr">
        <is>
          <t>Reply SLA met %</t>
        </is>
      </c>
      <c r="J5" s="6" t="inlineStr">
        <is>
          <t>CSAT responses</t>
        </is>
      </c>
      <c r="K5" s="6" t="inlineStr">
        <is>
          <t>CSAT % (4-5)</t>
        </is>
      </c>
      <c r="L5" s="6" t="inlineStr">
        <is>
          <t>Tickets per rostered hour</t>
        </is>
      </c>
    </row>
    <row r="6">
      <c r="A6" s="7" t="inlineStr">
        <is>
          <t>R. Mensah</t>
        </is>
      </c>
      <c r="B6" s="7" t="inlineStr">
        <is>
          <t>Tier 1</t>
        </is>
      </c>
      <c r="C6" s="7" t="inlineStr">
        <is>
          <t>Mon-Fri 09:00-17:00</t>
        </is>
      </c>
      <c r="D6" s="14" t="n">
        <v>37.5</v>
      </c>
      <c r="E6" s="11">
        <f>IF($A6="","",COUNTIFS(Tickets!$I$6:$I$205,$A6))</f>
        <v/>
      </c>
      <c r="F6" s="9">
        <f>IF($A6="","",IFERROR(AVERAGEIFS(Tickets!$E$6:$E$205,Tickets!$I$6:$I$205,$A6),""))</f>
        <v/>
      </c>
      <c r="G6" s="9">
        <f>IF($A6="","",IFERROR(AVERAGEIFS(Tickets!$J$6:$J$205,Tickets!$I$6:$I$205,$A6),""))</f>
        <v/>
      </c>
      <c r="H6" s="11">
        <f>IF($A6="","",COUNTIFS(Tickets!$I$6:$I$205,$A6,Tickets!$N$6:$N$205,"Missed"))</f>
        <v/>
      </c>
      <c r="I6" s="15">
        <f>IF($A6="","",IFERROR(COUNTIFS(Tickets!$I$6:$I$205,$A6,Tickets!$N$6:$N$205,"Met")/(COUNTIFS(Tickets!$I$6:$I$205,$A6,Tickets!$N$6:$N$205,"Met")+COUNTIFS(Tickets!$I$6:$I$205,$A6,Tickets!$N$6:$N$205,"Missed")),0))</f>
        <v/>
      </c>
      <c r="J6" s="11">
        <f>IF($A6="","",COUNTIFS(Tickets!$I$6:$I$205,$A6,Tickets!$F$6:$F$205,"&gt;0"))</f>
        <v/>
      </c>
      <c r="K6" s="15">
        <f>IF($A6="","",IFERROR(COUNTIFS(Tickets!$I$6:$I$205,$A6,Tickets!$F$6:$F$205,"&gt;=4")/COUNTIFS(Tickets!$I$6:$I$205,$A6,Tickets!$F$6:$F$205,"&gt;0"),0))</f>
        <v/>
      </c>
      <c r="L6" s="16">
        <f>IF($A6="","",IFERROR($E6/$D6,0))</f>
        <v/>
      </c>
    </row>
    <row r="7">
      <c r="A7" s="7" t="inlineStr">
        <is>
          <t>L. Haddad</t>
        </is>
      </c>
      <c r="B7" s="7" t="inlineStr">
        <is>
          <t>Tier 2</t>
        </is>
      </c>
      <c r="C7" s="7" t="inlineStr">
        <is>
          <t>Mon-Fri 10:00-18:00</t>
        </is>
      </c>
      <c r="D7" s="14" t="n">
        <v>37.5</v>
      </c>
      <c r="E7" s="11">
        <f>IF($A7="","",COUNTIFS(Tickets!$I$6:$I$205,$A7))</f>
        <v/>
      </c>
      <c r="F7" s="9">
        <f>IF($A7="","",IFERROR(AVERAGEIFS(Tickets!$E$6:$E$205,Tickets!$I$6:$I$205,$A7),""))</f>
        <v/>
      </c>
      <c r="G7" s="9">
        <f>IF($A7="","",IFERROR(AVERAGEIFS(Tickets!$J$6:$J$205,Tickets!$I$6:$I$205,$A7),""))</f>
        <v/>
      </c>
      <c r="H7" s="11">
        <f>IF($A7="","",COUNTIFS(Tickets!$I$6:$I$205,$A7,Tickets!$N$6:$N$205,"Missed"))</f>
        <v/>
      </c>
      <c r="I7" s="15">
        <f>IF($A7="","",IFERROR(COUNTIFS(Tickets!$I$6:$I$205,$A7,Tickets!$N$6:$N$205,"Met")/(COUNTIFS(Tickets!$I$6:$I$205,$A7,Tickets!$N$6:$N$205,"Met")+COUNTIFS(Tickets!$I$6:$I$205,$A7,Tickets!$N$6:$N$205,"Missed")),0))</f>
        <v/>
      </c>
      <c r="J7" s="11">
        <f>IF($A7="","",COUNTIFS(Tickets!$I$6:$I$205,$A7,Tickets!$F$6:$F$205,"&gt;0"))</f>
        <v/>
      </c>
      <c r="K7" s="15">
        <f>IF($A7="","",IFERROR(COUNTIFS(Tickets!$I$6:$I$205,$A7,Tickets!$F$6:$F$205,"&gt;=4")/COUNTIFS(Tickets!$I$6:$I$205,$A7,Tickets!$F$6:$F$205,"&gt;0"),0))</f>
        <v/>
      </c>
      <c r="L7" s="16">
        <f>IF($A7="","",IFERROR($E7/$D7,0))</f>
        <v/>
      </c>
    </row>
    <row r="8">
      <c r="A8" s="7" t="n"/>
      <c r="B8" s="7" t="n"/>
      <c r="C8" s="7" t="n"/>
      <c r="D8" s="14" t="n"/>
      <c r="E8" s="11">
        <f>IF($A8="","",COUNTIFS(Tickets!$I$6:$I$205,$A8))</f>
        <v/>
      </c>
      <c r="F8" s="9">
        <f>IF($A8="","",IFERROR(AVERAGEIFS(Tickets!$E$6:$E$205,Tickets!$I$6:$I$205,$A8),""))</f>
        <v/>
      </c>
      <c r="G8" s="9">
        <f>IF($A8="","",IFERROR(AVERAGEIFS(Tickets!$J$6:$J$205,Tickets!$I$6:$I$205,$A8),""))</f>
        <v/>
      </c>
      <c r="H8" s="11">
        <f>IF($A8="","",COUNTIFS(Tickets!$I$6:$I$205,$A8,Tickets!$N$6:$N$205,"Missed"))</f>
        <v/>
      </c>
      <c r="I8" s="15">
        <f>IF($A8="","",IFERROR(COUNTIFS(Tickets!$I$6:$I$205,$A8,Tickets!$N$6:$N$205,"Met")/(COUNTIFS(Tickets!$I$6:$I$205,$A8,Tickets!$N$6:$N$205,"Met")+COUNTIFS(Tickets!$I$6:$I$205,$A8,Tickets!$N$6:$N$205,"Missed")),0))</f>
        <v/>
      </c>
      <c r="J8" s="11">
        <f>IF($A8="","",COUNTIFS(Tickets!$I$6:$I$205,$A8,Tickets!$F$6:$F$205,"&gt;0"))</f>
        <v/>
      </c>
      <c r="K8" s="15">
        <f>IF($A8="","",IFERROR(COUNTIFS(Tickets!$I$6:$I$205,$A8,Tickets!$F$6:$F$205,"&gt;=4")/COUNTIFS(Tickets!$I$6:$I$205,$A8,Tickets!$F$6:$F$205,"&gt;0"),0))</f>
        <v/>
      </c>
      <c r="L8" s="16">
        <f>IF($A8="","",IFERROR($E8/$D8,0))</f>
        <v/>
      </c>
    </row>
    <row r="9">
      <c r="A9" s="7" t="n"/>
      <c r="B9" s="7" t="n"/>
      <c r="C9" s="7" t="n"/>
      <c r="D9" s="14" t="n"/>
      <c r="E9" s="11">
        <f>IF($A9="","",COUNTIFS(Tickets!$I$6:$I$205,$A9))</f>
        <v/>
      </c>
      <c r="F9" s="9">
        <f>IF($A9="","",IFERROR(AVERAGEIFS(Tickets!$E$6:$E$205,Tickets!$I$6:$I$205,$A9),""))</f>
        <v/>
      </c>
      <c r="G9" s="9">
        <f>IF($A9="","",IFERROR(AVERAGEIFS(Tickets!$J$6:$J$205,Tickets!$I$6:$I$205,$A9),""))</f>
        <v/>
      </c>
      <c r="H9" s="11">
        <f>IF($A9="","",COUNTIFS(Tickets!$I$6:$I$205,$A9,Tickets!$N$6:$N$205,"Missed"))</f>
        <v/>
      </c>
      <c r="I9" s="15">
        <f>IF($A9="","",IFERROR(COUNTIFS(Tickets!$I$6:$I$205,$A9,Tickets!$N$6:$N$205,"Met")/(COUNTIFS(Tickets!$I$6:$I$205,$A9,Tickets!$N$6:$N$205,"Met")+COUNTIFS(Tickets!$I$6:$I$205,$A9,Tickets!$N$6:$N$205,"Missed")),0))</f>
        <v/>
      </c>
      <c r="J9" s="11">
        <f>IF($A9="","",COUNTIFS(Tickets!$I$6:$I$205,$A9,Tickets!$F$6:$F$205,"&gt;0"))</f>
        <v/>
      </c>
      <c r="K9" s="15">
        <f>IF($A9="","",IFERROR(COUNTIFS(Tickets!$I$6:$I$205,$A9,Tickets!$F$6:$F$205,"&gt;=4")/COUNTIFS(Tickets!$I$6:$I$205,$A9,Tickets!$F$6:$F$205,"&gt;0"),0))</f>
        <v/>
      </c>
      <c r="L9" s="16">
        <f>IF($A9="","",IFERROR($E9/$D9,0))</f>
        <v/>
      </c>
    </row>
    <row r="10">
      <c r="A10" s="7" t="n"/>
      <c r="B10" s="7" t="n"/>
      <c r="C10" s="7" t="n"/>
      <c r="D10" s="14" t="n"/>
      <c r="E10" s="11">
        <f>IF($A10="","",COUNTIFS(Tickets!$I$6:$I$205,$A10))</f>
        <v/>
      </c>
      <c r="F10" s="9">
        <f>IF($A10="","",IFERROR(AVERAGEIFS(Tickets!$E$6:$E$205,Tickets!$I$6:$I$205,$A10),""))</f>
        <v/>
      </c>
      <c r="G10" s="9">
        <f>IF($A10="","",IFERROR(AVERAGEIFS(Tickets!$J$6:$J$205,Tickets!$I$6:$I$205,$A10),""))</f>
        <v/>
      </c>
      <c r="H10" s="11">
        <f>IF($A10="","",COUNTIFS(Tickets!$I$6:$I$205,$A10,Tickets!$N$6:$N$205,"Missed"))</f>
        <v/>
      </c>
      <c r="I10" s="15">
        <f>IF($A10="","",IFERROR(COUNTIFS(Tickets!$I$6:$I$205,$A10,Tickets!$N$6:$N$205,"Met")/(COUNTIFS(Tickets!$I$6:$I$205,$A10,Tickets!$N$6:$N$205,"Met")+COUNTIFS(Tickets!$I$6:$I$205,$A10,Tickets!$N$6:$N$205,"Missed")),0))</f>
        <v/>
      </c>
      <c r="J10" s="11">
        <f>IF($A10="","",COUNTIFS(Tickets!$I$6:$I$205,$A10,Tickets!$F$6:$F$205,"&gt;0"))</f>
        <v/>
      </c>
      <c r="K10" s="15">
        <f>IF($A10="","",IFERROR(COUNTIFS(Tickets!$I$6:$I$205,$A10,Tickets!$F$6:$F$205,"&gt;=4")/COUNTIFS(Tickets!$I$6:$I$205,$A10,Tickets!$F$6:$F$205,"&gt;0"),0))</f>
        <v/>
      </c>
      <c r="L10" s="16">
        <f>IF($A10="","",IFERROR($E10/$D10,0))</f>
        <v/>
      </c>
    </row>
    <row r="11">
      <c r="A11" s="7" t="n"/>
      <c r="B11" s="7" t="n"/>
      <c r="C11" s="7" t="n"/>
      <c r="D11" s="14" t="n"/>
      <c r="E11" s="11">
        <f>IF($A11="","",COUNTIFS(Tickets!$I$6:$I$205,$A11))</f>
        <v/>
      </c>
      <c r="F11" s="9">
        <f>IF($A11="","",IFERROR(AVERAGEIFS(Tickets!$E$6:$E$205,Tickets!$I$6:$I$205,$A11),""))</f>
        <v/>
      </c>
      <c r="G11" s="9">
        <f>IF($A11="","",IFERROR(AVERAGEIFS(Tickets!$J$6:$J$205,Tickets!$I$6:$I$205,$A11),""))</f>
        <v/>
      </c>
      <c r="H11" s="11">
        <f>IF($A11="","",COUNTIFS(Tickets!$I$6:$I$205,$A11,Tickets!$N$6:$N$205,"Missed"))</f>
        <v/>
      </c>
      <c r="I11" s="15">
        <f>IF($A11="","",IFERROR(COUNTIFS(Tickets!$I$6:$I$205,$A11,Tickets!$N$6:$N$205,"Met")/(COUNTIFS(Tickets!$I$6:$I$205,$A11,Tickets!$N$6:$N$205,"Met")+COUNTIFS(Tickets!$I$6:$I$205,$A11,Tickets!$N$6:$N$205,"Missed")),0))</f>
        <v/>
      </c>
      <c r="J11" s="11">
        <f>IF($A11="","",COUNTIFS(Tickets!$I$6:$I$205,$A11,Tickets!$F$6:$F$205,"&gt;0"))</f>
        <v/>
      </c>
      <c r="K11" s="15">
        <f>IF($A11="","",IFERROR(COUNTIFS(Tickets!$I$6:$I$205,$A11,Tickets!$F$6:$F$205,"&gt;=4")/COUNTIFS(Tickets!$I$6:$I$205,$A11,Tickets!$F$6:$F$205,"&gt;0"),0))</f>
        <v/>
      </c>
      <c r="L11" s="16">
        <f>IF($A11="","",IFERROR($E11/$D11,0))</f>
        <v/>
      </c>
    </row>
    <row r="12">
      <c r="A12" s="7" t="n"/>
      <c r="B12" s="7" t="n"/>
      <c r="C12" s="7" t="n"/>
      <c r="D12" s="14" t="n"/>
      <c r="E12" s="11">
        <f>IF($A12="","",COUNTIFS(Tickets!$I$6:$I$205,$A12))</f>
        <v/>
      </c>
      <c r="F12" s="9">
        <f>IF($A12="","",IFERROR(AVERAGEIFS(Tickets!$E$6:$E$205,Tickets!$I$6:$I$205,$A12),""))</f>
        <v/>
      </c>
      <c r="G12" s="9">
        <f>IF($A12="","",IFERROR(AVERAGEIFS(Tickets!$J$6:$J$205,Tickets!$I$6:$I$205,$A12),""))</f>
        <v/>
      </c>
      <c r="H12" s="11">
        <f>IF($A12="","",COUNTIFS(Tickets!$I$6:$I$205,$A12,Tickets!$N$6:$N$205,"Missed"))</f>
        <v/>
      </c>
      <c r="I12" s="15">
        <f>IF($A12="","",IFERROR(COUNTIFS(Tickets!$I$6:$I$205,$A12,Tickets!$N$6:$N$205,"Met")/(COUNTIFS(Tickets!$I$6:$I$205,$A12,Tickets!$N$6:$N$205,"Met")+COUNTIFS(Tickets!$I$6:$I$205,$A12,Tickets!$N$6:$N$205,"Missed")),0))</f>
        <v/>
      </c>
      <c r="J12" s="11">
        <f>IF($A12="","",COUNTIFS(Tickets!$I$6:$I$205,$A12,Tickets!$F$6:$F$205,"&gt;0"))</f>
        <v/>
      </c>
      <c r="K12" s="15">
        <f>IF($A12="","",IFERROR(COUNTIFS(Tickets!$I$6:$I$205,$A12,Tickets!$F$6:$F$205,"&gt;=4")/COUNTIFS(Tickets!$I$6:$I$205,$A12,Tickets!$F$6:$F$205,"&gt;0"),0))</f>
        <v/>
      </c>
      <c r="L12" s="16">
        <f>IF($A12="","",IFERROR($E12/$D12,0))</f>
        <v/>
      </c>
    </row>
    <row r="13">
      <c r="A13" s="7" t="n"/>
      <c r="B13" s="7" t="n"/>
      <c r="C13" s="7" t="n"/>
      <c r="D13" s="14" t="n"/>
      <c r="E13" s="11">
        <f>IF($A13="","",COUNTIFS(Tickets!$I$6:$I$205,$A13))</f>
        <v/>
      </c>
      <c r="F13" s="9">
        <f>IF($A13="","",IFERROR(AVERAGEIFS(Tickets!$E$6:$E$205,Tickets!$I$6:$I$205,$A13),""))</f>
        <v/>
      </c>
      <c r="G13" s="9">
        <f>IF($A13="","",IFERROR(AVERAGEIFS(Tickets!$J$6:$J$205,Tickets!$I$6:$I$205,$A13),""))</f>
        <v/>
      </c>
      <c r="H13" s="11">
        <f>IF($A13="","",COUNTIFS(Tickets!$I$6:$I$205,$A13,Tickets!$N$6:$N$205,"Missed"))</f>
        <v/>
      </c>
      <c r="I13" s="15">
        <f>IF($A13="","",IFERROR(COUNTIFS(Tickets!$I$6:$I$205,$A13,Tickets!$N$6:$N$205,"Met")/(COUNTIFS(Tickets!$I$6:$I$205,$A13,Tickets!$N$6:$N$205,"Met")+COUNTIFS(Tickets!$I$6:$I$205,$A13,Tickets!$N$6:$N$205,"Missed")),0))</f>
        <v/>
      </c>
      <c r="J13" s="11">
        <f>IF($A13="","",COUNTIFS(Tickets!$I$6:$I$205,$A13,Tickets!$F$6:$F$205,"&gt;0"))</f>
        <v/>
      </c>
      <c r="K13" s="15">
        <f>IF($A13="","",IFERROR(COUNTIFS(Tickets!$I$6:$I$205,$A13,Tickets!$F$6:$F$205,"&gt;=4")/COUNTIFS(Tickets!$I$6:$I$205,$A13,Tickets!$F$6:$F$205,"&gt;0"),0))</f>
        <v/>
      </c>
      <c r="L13" s="16">
        <f>IF($A13="","",IFERROR($E13/$D13,0))</f>
        <v/>
      </c>
    </row>
    <row r="14">
      <c r="A14" s="7" t="n"/>
      <c r="B14" s="7" t="n"/>
      <c r="C14" s="7" t="n"/>
      <c r="D14" s="14" t="n"/>
      <c r="E14" s="11">
        <f>IF($A14="","",COUNTIFS(Tickets!$I$6:$I$205,$A14))</f>
        <v/>
      </c>
      <c r="F14" s="9">
        <f>IF($A14="","",IFERROR(AVERAGEIFS(Tickets!$E$6:$E$205,Tickets!$I$6:$I$205,$A14),""))</f>
        <v/>
      </c>
      <c r="G14" s="9">
        <f>IF($A14="","",IFERROR(AVERAGEIFS(Tickets!$J$6:$J$205,Tickets!$I$6:$I$205,$A14),""))</f>
        <v/>
      </c>
      <c r="H14" s="11">
        <f>IF($A14="","",COUNTIFS(Tickets!$I$6:$I$205,$A14,Tickets!$N$6:$N$205,"Missed"))</f>
        <v/>
      </c>
      <c r="I14" s="15">
        <f>IF($A14="","",IFERROR(COUNTIFS(Tickets!$I$6:$I$205,$A14,Tickets!$N$6:$N$205,"Met")/(COUNTIFS(Tickets!$I$6:$I$205,$A14,Tickets!$N$6:$N$205,"Met")+COUNTIFS(Tickets!$I$6:$I$205,$A14,Tickets!$N$6:$N$205,"Missed")),0))</f>
        <v/>
      </c>
      <c r="J14" s="11">
        <f>IF($A14="","",COUNTIFS(Tickets!$I$6:$I$205,$A14,Tickets!$F$6:$F$205,"&gt;0"))</f>
        <v/>
      </c>
      <c r="K14" s="15">
        <f>IF($A14="","",IFERROR(COUNTIFS(Tickets!$I$6:$I$205,$A14,Tickets!$F$6:$F$205,"&gt;=4")/COUNTIFS(Tickets!$I$6:$I$205,$A14,Tickets!$F$6:$F$205,"&gt;0"),0))</f>
        <v/>
      </c>
      <c r="L14" s="16">
        <f>IF($A14="","",IFERROR($E14/$D14,0))</f>
        <v/>
      </c>
    </row>
    <row r="15">
      <c r="A15" s="7" t="n"/>
      <c r="B15" s="7" t="n"/>
      <c r="C15" s="7" t="n"/>
      <c r="D15" s="14" t="n"/>
      <c r="E15" s="11">
        <f>IF($A15="","",COUNTIFS(Tickets!$I$6:$I$205,$A15))</f>
        <v/>
      </c>
      <c r="F15" s="9">
        <f>IF($A15="","",IFERROR(AVERAGEIFS(Tickets!$E$6:$E$205,Tickets!$I$6:$I$205,$A15),""))</f>
        <v/>
      </c>
      <c r="G15" s="9">
        <f>IF($A15="","",IFERROR(AVERAGEIFS(Tickets!$J$6:$J$205,Tickets!$I$6:$I$205,$A15),""))</f>
        <v/>
      </c>
      <c r="H15" s="11">
        <f>IF($A15="","",COUNTIFS(Tickets!$I$6:$I$205,$A15,Tickets!$N$6:$N$205,"Missed"))</f>
        <v/>
      </c>
      <c r="I15" s="15">
        <f>IF($A15="","",IFERROR(COUNTIFS(Tickets!$I$6:$I$205,$A15,Tickets!$N$6:$N$205,"Met")/(COUNTIFS(Tickets!$I$6:$I$205,$A15,Tickets!$N$6:$N$205,"Met")+COUNTIFS(Tickets!$I$6:$I$205,$A15,Tickets!$N$6:$N$205,"Missed")),0))</f>
        <v/>
      </c>
      <c r="J15" s="11">
        <f>IF($A15="","",COUNTIFS(Tickets!$I$6:$I$205,$A15,Tickets!$F$6:$F$205,"&gt;0"))</f>
        <v/>
      </c>
      <c r="K15" s="15">
        <f>IF($A15="","",IFERROR(COUNTIFS(Tickets!$I$6:$I$205,$A15,Tickets!$F$6:$F$205,"&gt;=4")/COUNTIFS(Tickets!$I$6:$I$205,$A15,Tickets!$F$6:$F$205,"&gt;0"),0))</f>
        <v/>
      </c>
      <c r="L15" s="16">
        <f>IF($A15="","",IFERROR($E15/$D15,0))</f>
        <v/>
      </c>
    </row>
    <row r="16">
      <c r="A16" s="7" t="n"/>
      <c r="B16" s="7" t="n"/>
      <c r="C16" s="7" t="n"/>
      <c r="D16" s="14" t="n"/>
      <c r="E16" s="11">
        <f>IF($A16="","",COUNTIFS(Tickets!$I$6:$I$205,$A16))</f>
        <v/>
      </c>
      <c r="F16" s="9">
        <f>IF($A16="","",IFERROR(AVERAGEIFS(Tickets!$E$6:$E$205,Tickets!$I$6:$I$205,$A16),""))</f>
        <v/>
      </c>
      <c r="G16" s="9">
        <f>IF($A16="","",IFERROR(AVERAGEIFS(Tickets!$J$6:$J$205,Tickets!$I$6:$I$205,$A16),""))</f>
        <v/>
      </c>
      <c r="H16" s="11">
        <f>IF($A16="","",COUNTIFS(Tickets!$I$6:$I$205,$A16,Tickets!$N$6:$N$205,"Missed"))</f>
        <v/>
      </c>
      <c r="I16" s="15">
        <f>IF($A16="","",IFERROR(COUNTIFS(Tickets!$I$6:$I$205,$A16,Tickets!$N$6:$N$205,"Met")/(COUNTIFS(Tickets!$I$6:$I$205,$A16,Tickets!$N$6:$N$205,"Met")+COUNTIFS(Tickets!$I$6:$I$205,$A16,Tickets!$N$6:$N$205,"Missed")),0))</f>
        <v/>
      </c>
      <c r="J16" s="11">
        <f>IF($A16="","",COUNTIFS(Tickets!$I$6:$I$205,$A16,Tickets!$F$6:$F$205,"&gt;0"))</f>
        <v/>
      </c>
      <c r="K16" s="15">
        <f>IF($A16="","",IFERROR(COUNTIFS(Tickets!$I$6:$I$205,$A16,Tickets!$F$6:$F$205,"&gt;=4")/COUNTIFS(Tickets!$I$6:$I$205,$A16,Tickets!$F$6:$F$205,"&gt;0"),0))</f>
        <v/>
      </c>
      <c r="L16" s="16">
        <f>IF($A16="","",IFERROR($E16/$D16,0))</f>
        <v/>
      </c>
    </row>
    <row r="17">
      <c r="A17" s="7" t="n"/>
      <c r="B17" s="7" t="n"/>
      <c r="C17" s="7" t="n"/>
      <c r="D17" s="14" t="n"/>
      <c r="E17" s="11">
        <f>IF($A17="","",COUNTIFS(Tickets!$I$6:$I$205,$A17))</f>
        <v/>
      </c>
      <c r="F17" s="9">
        <f>IF($A17="","",IFERROR(AVERAGEIFS(Tickets!$E$6:$E$205,Tickets!$I$6:$I$205,$A17),""))</f>
        <v/>
      </c>
      <c r="G17" s="9">
        <f>IF($A17="","",IFERROR(AVERAGEIFS(Tickets!$J$6:$J$205,Tickets!$I$6:$I$205,$A17),""))</f>
        <v/>
      </c>
      <c r="H17" s="11">
        <f>IF($A17="","",COUNTIFS(Tickets!$I$6:$I$205,$A17,Tickets!$N$6:$N$205,"Missed"))</f>
        <v/>
      </c>
      <c r="I17" s="15">
        <f>IF($A17="","",IFERROR(COUNTIFS(Tickets!$I$6:$I$205,$A17,Tickets!$N$6:$N$205,"Met")/(COUNTIFS(Tickets!$I$6:$I$205,$A17,Tickets!$N$6:$N$205,"Met")+COUNTIFS(Tickets!$I$6:$I$205,$A17,Tickets!$N$6:$N$205,"Missed")),0))</f>
        <v/>
      </c>
      <c r="J17" s="11">
        <f>IF($A17="","",COUNTIFS(Tickets!$I$6:$I$205,$A17,Tickets!$F$6:$F$205,"&gt;0"))</f>
        <v/>
      </c>
      <c r="K17" s="15">
        <f>IF($A17="","",IFERROR(COUNTIFS(Tickets!$I$6:$I$205,$A17,Tickets!$F$6:$F$205,"&gt;=4")/COUNTIFS(Tickets!$I$6:$I$205,$A17,Tickets!$F$6:$F$205,"&gt;0"),0))</f>
        <v/>
      </c>
      <c r="L17" s="16">
        <f>IF($A17="","",IFERROR($E17/$D17,0))</f>
        <v/>
      </c>
    </row>
    <row r="18">
      <c r="A18" s="7" t="n"/>
      <c r="B18" s="7" t="n"/>
      <c r="C18" s="7" t="n"/>
      <c r="D18" s="14" t="n"/>
      <c r="E18" s="11">
        <f>IF($A18="","",COUNTIFS(Tickets!$I$6:$I$205,$A18))</f>
        <v/>
      </c>
      <c r="F18" s="9">
        <f>IF($A18="","",IFERROR(AVERAGEIFS(Tickets!$E$6:$E$205,Tickets!$I$6:$I$205,$A18),""))</f>
        <v/>
      </c>
      <c r="G18" s="9">
        <f>IF($A18="","",IFERROR(AVERAGEIFS(Tickets!$J$6:$J$205,Tickets!$I$6:$I$205,$A18),""))</f>
        <v/>
      </c>
      <c r="H18" s="11">
        <f>IF($A18="","",COUNTIFS(Tickets!$I$6:$I$205,$A18,Tickets!$N$6:$N$205,"Missed"))</f>
        <v/>
      </c>
      <c r="I18" s="15">
        <f>IF($A18="","",IFERROR(COUNTIFS(Tickets!$I$6:$I$205,$A18,Tickets!$N$6:$N$205,"Met")/(COUNTIFS(Tickets!$I$6:$I$205,$A18,Tickets!$N$6:$N$205,"Met")+COUNTIFS(Tickets!$I$6:$I$205,$A18,Tickets!$N$6:$N$205,"Missed")),0))</f>
        <v/>
      </c>
      <c r="J18" s="11">
        <f>IF($A18="","",COUNTIFS(Tickets!$I$6:$I$205,$A18,Tickets!$F$6:$F$205,"&gt;0"))</f>
        <v/>
      </c>
      <c r="K18" s="15">
        <f>IF($A18="","",IFERROR(COUNTIFS(Tickets!$I$6:$I$205,$A18,Tickets!$F$6:$F$205,"&gt;=4")/COUNTIFS(Tickets!$I$6:$I$205,$A18,Tickets!$F$6:$F$205,"&gt;0"),0))</f>
        <v/>
      </c>
      <c r="L18" s="16">
        <f>IF($A18="","",IFERROR($E18/$D18,0))</f>
        <v/>
      </c>
    </row>
    <row r="19">
      <c r="A19" s="7" t="n"/>
      <c r="B19" s="7" t="n"/>
      <c r="C19" s="7" t="n"/>
      <c r="D19" s="14" t="n"/>
      <c r="E19" s="11">
        <f>IF($A19="","",COUNTIFS(Tickets!$I$6:$I$205,$A19))</f>
        <v/>
      </c>
      <c r="F19" s="9">
        <f>IF($A19="","",IFERROR(AVERAGEIFS(Tickets!$E$6:$E$205,Tickets!$I$6:$I$205,$A19),""))</f>
        <v/>
      </c>
      <c r="G19" s="9">
        <f>IF($A19="","",IFERROR(AVERAGEIFS(Tickets!$J$6:$J$205,Tickets!$I$6:$I$205,$A19),""))</f>
        <v/>
      </c>
      <c r="H19" s="11">
        <f>IF($A19="","",COUNTIFS(Tickets!$I$6:$I$205,$A19,Tickets!$N$6:$N$205,"Missed"))</f>
        <v/>
      </c>
      <c r="I19" s="15">
        <f>IF($A19="","",IFERROR(COUNTIFS(Tickets!$I$6:$I$205,$A19,Tickets!$N$6:$N$205,"Met")/(COUNTIFS(Tickets!$I$6:$I$205,$A19,Tickets!$N$6:$N$205,"Met")+COUNTIFS(Tickets!$I$6:$I$205,$A19,Tickets!$N$6:$N$205,"Missed")),0))</f>
        <v/>
      </c>
      <c r="J19" s="11">
        <f>IF($A19="","",COUNTIFS(Tickets!$I$6:$I$205,$A19,Tickets!$F$6:$F$205,"&gt;0"))</f>
        <v/>
      </c>
      <c r="K19" s="15">
        <f>IF($A19="","",IFERROR(COUNTIFS(Tickets!$I$6:$I$205,$A19,Tickets!$F$6:$F$205,"&gt;=4")/COUNTIFS(Tickets!$I$6:$I$205,$A19,Tickets!$F$6:$F$205,"&gt;0"),0))</f>
        <v/>
      </c>
      <c r="L19" s="16">
        <f>IF($A19="","",IFERROR($E19/$D19,0))</f>
        <v/>
      </c>
    </row>
    <row r="20">
      <c r="A20" s="7" t="n"/>
      <c r="B20" s="7" t="n"/>
      <c r="C20" s="7" t="n"/>
      <c r="D20" s="14" t="n"/>
      <c r="E20" s="11">
        <f>IF($A20="","",COUNTIFS(Tickets!$I$6:$I$205,$A20))</f>
        <v/>
      </c>
      <c r="F20" s="9">
        <f>IF($A20="","",IFERROR(AVERAGEIFS(Tickets!$E$6:$E$205,Tickets!$I$6:$I$205,$A20),""))</f>
        <v/>
      </c>
      <c r="G20" s="9">
        <f>IF($A20="","",IFERROR(AVERAGEIFS(Tickets!$J$6:$J$205,Tickets!$I$6:$I$205,$A20),""))</f>
        <v/>
      </c>
      <c r="H20" s="11">
        <f>IF($A20="","",COUNTIFS(Tickets!$I$6:$I$205,$A20,Tickets!$N$6:$N$205,"Missed"))</f>
        <v/>
      </c>
      <c r="I20" s="15">
        <f>IF($A20="","",IFERROR(COUNTIFS(Tickets!$I$6:$I$205,$A20,Tickets!$N$6:$N$205,"Met")/(COUNTIFS(Tickets!$I$6:$I$205,$A20,Tickets!$N$6:$N$205,"Met")+COUNTIFS(Tickets!$I$6:$I$205,$A20,Tickets!$N$6:$N$205,"Missed")),0))</f>
        <v/>
      </c>
      <c r="J20" s="11">
        <f>IF($A20="","",COUNTIFS(Tickets!$I$6:$I$205,$A20,Tickets!$F$6:$F$205,"&gt;0"))</f>
        <v/>
      </c>
      <c r="K20" s="15">
        <f>IF($A20="","",IFERROR(COUNTIFS(Tickets!$I$6:$I$205,$A20,Tickets!$F$6:$F$205,"&gt;=4")/COUNTIFS(Tickets!$I$6:$I$205,$A20,Tickets!$F$6:$F$205,"&gt;0"),0))</f>
        <v/>
      </c>
      <c r="L20" s="16">
        <f>IF($A20="","",IFERROR($E20/$D20,0))</f>
        <v/>
      </c>
    </row>
    <row r="21">
      <c r="A21" s="7" t="n"/>
      <c r="B21" s="7" t="n"/>
      <c r="C21" s="7" t="n"/>
      <c r="D21" s="14" t="n"/>
      <c r="E21" s="11">
        <f>IF($A21="","",COUNTIFS(Tickets!$I$6:$I$205,$A21))</f>
        <v/>
      </c>
      <c r="F21" s="9">
        <f>IF($A21="","",IFERROR(AVERAGEIFS(Tickets!$E$6:$E$205,Tickets!$I$6:$I$205,$A21),""))</f>
        <v/>
      </c>
      <c r="G21" s="9">
        <f>IF($A21="","",IFERROR(AVERAGEIFS(Tickets!$J$6:$J$205,Tickets!$I$6:$I$205,$A21),""))</f>
        <v/>
      </c>
      <c r="H21" s="11">
        <f>IF($A21="","",COUNTIFS(Tickets!$I$6:$I$205,$A21,Tickets!$N$6:$N$205,"Missed"))</f>
        <v/>
      </c>
      <c r="I21" s="15">
        <f>IF($A21="","",IFERROR(COUNTIFS(Tickets!$I$6:$I$205,$A21,Tickets!$N$6:$N$205,"Met")/(COUNTIFS(Tickets!$I$6:$I$205,$A21,Tickets!$N$6:$N$205,"Met")+COUNTIFS(Tickets!$I$6:$I$205,$A21,Tickets!$N$6:$N$205,"Missed")),0))</f>
        <v/>
      </c>
      <c r="J21" s="11">
        <f>IF($A21="","",COUNTIFS(Tickets!$I$6:$I$205,$A21,Tickets!$F$6:$F$205,"&gt;0"))</f>
        <v/>
      </c>
      <c r="K21" s="15">
        <f>IF($A21="","",IFERROR(COUNTIFS(Tickets!$I$6:$I$205,$A21,Tickets!$F$6:$F$205,"&gt;=4")/COUNTIFS(Tickets!$I$6:$I$205,$A21,Tickets!$F$6:$F$205,"&gt;0"),0))</f>
        <v/>
      </c>
      <c r="L21" s="16">
        <f>IF($A21="","",IFERROR($E21/$D21,0))</f>
        <v/>
      </c>
    </row>
    <row r="22">
      <c r="A22" s="7" t="n"/>
      <c r="B22" s="7" t="n"/>
      <c r="C22" s="7" t="n"/>
      <c r="D22" s="14" t="n"/>
      <c r="E22" s="11">
        <f>IF($A22="","",COUNTIFS(Tickets!$I$6:$I$205,$A22))</f>
        <v/>
      </c>
      <c r="F22" s="9">
        <f>IF($A22="","",IFERROR(AVERAGEIFS(Tickets!$E$6:$E$205,Tickets!$I$6:$I$205,$A22),""))</f>
        <v/>
      </c>
      <c r="G22" s="9">
        <f>IF($A22="","",IFERROR(AVERAGEIFS(Tickets!$J$6:$J$205,Tickets!$I$6:$I$205,$A22),""))</f>
        <v/>
      </c>
      <c r="H22" s="11">
        <f>IF($A22="","",COUNTIFS(Tickets!$I$6:$I$205,$A22,Tickets!$N$6:$N$205,"Missed"))</f>
        <v/>
      </c>
      <c r="I22" s="15">
        <f>IF($A22="","",IFERROR(COUNTIFS(Tickets!$I$6:$I$205,$A22,Tickets!$N$6:$N$205,"Met")/(COUNTIFS(Tickets!$I$6:$I$205,$A22,Tickets!$N$6:$N$205,"Met")+COUNTIFS(Tickets!$I$6:$I$205,$A22,Tickets!$N$6:$N$205,"Missed")),0))</f>
        <v/>
      </c>
      <c r="J22" s="11">
        <f>IF($A22="","",COUNTIFS(Tickets!$I$6:$I$205,$A22,Tickets!$F$6:$F$205,"&gt;0"))</f>
        <v/>
      </c>
      <c r="K22" s="15">
        <f>IF($A22="","",IFERROR(COUNTIFS(Tickets!$I$6:$I$205,$A22,Tickets!$F$6:$F$205,"&gt;=4")/COUNTIFS(Tickets!$I$6:$I$205,$A22,Tickets!$F$6:$F$205,"&gt;0"),0))</f>
        <v/>
      </c>
      <c r="L22" s="16">
        <f>IF($A22="","",IFERROR($E22/$D22,0))</f>
        <v/>
      </c>
    </row>
    <row r="23">
      <c r="A23" s="7" t="n"/>
      <c r="B23" s="7" t="n"/>
      <c r="C23" s="7" t="n"/>
      <c r="D23" s="14" t="n"/>
      <c r="E23" s="11">
        <f>IF($A23="","",COUNTIFS(Tickets!$I$6:$I$205,$A23))</f>
        <v/>
      </c>
      <c r="F23" s="9">
        <f>IF($A23="","",IFERROR(AVERAGEIFS(Tickets!$E$6:$E$205,Tickets!$I$6:$I$205,$A23),""))</f>
        <v/>
      </c>
      <c r="G23" s="9">
        <f>IF($A23="","",IFERROR(AVERAGEIFS(Tickets!$J$6:$J$205,Tickets!$I$6:$I$205,$A23),""))</f>
        <v/>
      </c>
      <c r="H23" s="11">
        <f>IF($A23="","",COUNTIFS(Tickets!$I$6:$I$205,$A23,Tickets!$N$6:$N$205,"Missed"))</f>
        <v/>
      </c>
      <c r="I23" s="15">
        <f>IF($A23="","",IFERROR(COUNTIFS(Tickets!$I$6:$I$205,$A23,Tickets!$N$6:$N$205,"Met")/(COUNTIFS(Tickets!$I$6:$I$205,$A23,Tickets!$N$6:$N$205,"Met")+COUNTIFS(Tickets!$I$6:$I$205,$A23,Tickets!$N$6:$N$205,"Missed")),0))</f>
        <v/>
      </c>
      <c r="J23" s="11">
        <f>IF($A23="","",COUNTIFS(Tickets!$I$6:$I$205,$A23,Tickets!$F$6:$F$205,"&gt;0"))</f>
        <v/>
      </c>
      <c r="K23" s="15">
        <f>IF($A23="","",IFERROR(COUNTIFS(Tickets!$I$6:$I$205,$A23,Tickets!$F$6:$F$205,"&gt;=4")/COUNTIFS(Tickets!$I$6:$I$205,$A23,Tickets!$F$6:$F$205,"&gt;0"),0))</f>
        <v/>
      </c>
      <c r="L23" s="16">
        <f>IF($A23="","",IFERROR($E23/$D23,0))</f>
        <v/>
      </c>
    </row>
    <row r="24">
      <c r="A24" s="7" t="n"/>
      <c r="B24" s="7" t="n"/>
      <c r="C24" s="7" t="n"/>
      <c r="D24" s="14" t="n"/>
      <c r="E24" s="11">
        <f>IF($A24="","",COUNTIFS(Tickets!$I$6:$I$205,$A24))</f>
        <v/>
      </c>
      <c r="F24" s="9">
        <f>IF($A24="","",IFERROR(AVERAGEIFS(Tickets!$E$6:$E$205,Tickets!$I$6:$I$205,$A24),""))</f>
        <v/>
      </c>
      <c r="G24" s="9">
        <f>IF($A24="","",IFERROR(AVERAGEIFS(Tickets!$J$6:$J$205,Tickets!$I$6:$I$205,$A24),""))</f>
        <v/>
      </c>
      <c r="H24" s="11">
        <f>IF($A24="","",COUNTIFS(Tickets!$I$6:$I$205,$A24,Tickets!$N$6:$N$205,"Missed"))</f>
        <v/>
      </c>
      <c r="I24" s="15">
        <f>IF($A24="","",IFERROR(COUNTIFS(Tickets!$I$6:$I$205,$A24,Tickets!$N$6:$N$205,"Met")/(COUNTIFS(Tickets!$I$6:$I$205,$A24,Tickets!$N$6:$N$205,"Met")+COUNTIFS(Tickets!$I$6:$I$205,$A24,Tickets!$N$6:$N$205,"Missed")),0))</f>
        <v/>
      </c>
      <c r="J24" s="11">
        <f>IF($A24="","",COUNTIFS(Tickets!$I$6:$I$205,$A24,Tickets!$F$6:$F$205,"&gt;0"))</f>
        <v/>
      </c>
      <c r="K24" s="15">
        <f>IF($A24="","",IFERROR(COUNTIFS(Tickets!$I$6:$I$205,$A24,Tickets!$F$6:$F$205,"&gt;=4")/COUNTIFS(Tickets!$I$6:$I$205,$A24,Tickets!$F$6:$F$205,"&gt;0"),0))</f>
        <v/>
      </c>
      <c r="L24" s="16">
        <f>IF($A24="","",IFERROR($E24/$D24,0))</f>
        <v/>
      </c>
    </row>
    <row r="25">
      <c r="A25" s="7" t="n"/>
      <c r="B25" s="7" t="n"/>
      <c r="C25" s="7" t="n"/>
      <c r="D25" s="14" t="n"/>
      <c r="E25" s="11">
        <f>IF($A25="","",COUNTIFS(Tickets!$I$6:$I$205,$A25))</f>
        <v/>
      </c>
      <c r="F25" s="9">
        <f>IF($A25="","",IFERROR(AVERAGEIFS(Tickets!$E$6:$E$205,Tickets!$I$6:$I$205,$A25),""))</f>
        <v/>
      </c>
      <c r="G25" s="9">
        <f>IF($A25="","",IFERROR(AVERAGEIFS(Tickets!$J$6:$J$205,Tickets!$I$6:$I$205,$A25),""))</f>
        <v/>
      </c>
      <c r="H25" s="11">
        <f>IF($A25="","",COUNTIFS(Tickets!$I$6:$I$205,$A25,Tickets!$N$6:$N$205,"Missed"))</f>
        <v/>
      </c>
      <c r="I25" s="15">
        <f>IF($A25="","",IFERROR(COUNTIFS(Tickets!$I$6:$I$205,$A25,Tickets!$N$6:$N$205,"Met")/(COUNTIFS(Tickets!$I$6:$I$205,$A25,Tickets!$N$6:$N$205,"Met")+COUNTIFS(Tickets!$I$6:$I$205,$A25,Tickets!$N$6:$N$205,"Missed")),0))</f>
        <v/>
      </c>
      <c r="J25" s="11">
        <f>IF($A25="","",COUNTIFS(Tickets!$I$6:$I$205,$A25,Tickets!$F$6:$F$205,"&gt;0"))</f>
        <v/>
      </c>
      <c r="K25" s="15">
        <f>IF($A25="","",IFERROR(COUNTIFS(Tickets!$I$6:$I$205,$A25,Tickets!$F$6:$F$205,"&gt;=4")/COUNTIFS(Tickets!$I$6:$I$205,$A25,Tickets!$F$6:$F$205,"&gt;0"),0))</f>
        <v/>
      </c>
      <c r="L25" s="16">
        <f>IF($A25="","",IFERROR($E25/$D25,0))</f>
        <v/>
      </c>
    </row>
    <row r="26">
      <c r="A26" s="7" t="n"/>
      <c r="B26" s="7" t="n"/>
      <c r="C26" s="7" t="n"/>
      <c r="D26" s="14" t="n"/>
      <c r="E26" s="11">
        <f>IF($A26="","",COUNTIFS(Tickets!$I$6:$I$205,$A26))</f>
        <v/>
      </c>
      <c r="F26" s="9">
        <f>IF($A26="","",IFERROR(AVERAGEIFS(Tickets!$E$6:$E$205,Tickets!$I$6:$I$205,$A26),""))</f>
        <v/>
      </c>
      <c r="G26" s="9">
        <f>IF($A26="","",IFERROR(AVERAGEIFS(Tickets!$J$6:$J$205,Tickets!$I$6:$I$205,$A26),""))</f>
        <v/>
      </c>
      <c r="H26" s="11">
        <f>IF($A26="","",COUNTIFS(Tickets!$I$6:$I$205,$A26,Tickets!$N$6:$N$205,"Missed"))</f>
        <v/>
      </c>
      <c r="I26" s="15">
        <f>IF($A26="","",IFERROR(COUNTIFS(Tickets!$I$6:$I$205,$A26,Tickets!$N$6:$N$205,"Met")/(COUNTIFS(Tickets!$I$6:$I$205,$A26,Tickets!$N$6:$N$205,"Met")+COUNTIFS(Tickets!$I$6:$I$205,$A26,Tickets!$N$6:$N$205,"Missed")),0))</f>
        <v/>
      </c>
      <c r="J26" s="11">
        <f>IF($A26="","",COUNTIFS(Tickets!$I$6:$I$205,$A26,Tickets!$F$6:$F$205,"&gt;0"))</f>
        <v/>
      </c>
      <c r="K26" s="15">
        <f>IF($A26="","",IFERROR(COUNTIFS(Tickets!$I$6:$I$205,$A26,Tickets!$F$6:$F$205,"&gt;=4")/COUNTIFS(Tickets!$I$6:$I$205,$A26,Tickets!$F$6:$F$205,"&gt;0"),0))</f>
        <v/>
      </c>
      <c r="L26" s="16">
        <f>IF($A26="","",IFERROR($E26/$D26,0))</f>
        <v/>
      </c>
    </row>
    <row r="27">
      <c r="A27" s="7" t="n"/>
      <c r="B27" s="7" t="n"/>
      <c r="C27" s="7" t="n"/>
      <c r="D27" s="14" t="n"/>
      <c r="E27" s="11">
        <f>IF($A27="","",COUNTIFS(Tickets!$I$6:$I$205,$A27))</f>
        <v/>
      </c>
      <c r="F27" s="9">
        <f>IF($A27="","",IFERROR(AVERAGEIFS(Tickets!$E$6:$E$205,Tickets!$I$6:$I$205,$A27),""))</f>
        <v/>
      </c>
      <c r="G27" s="9">
        <f>IF($A27="","",IFERROR(AVERAGEIFS(Tickets!$J$6:$J$205,Tickets!$I$6:$I$205,$A27),""))</f>
        <v/>
      </c>
      <c r="H27" s="11">
        <f>IF($A27="","",COUNTIFS(Tickets!$I$6:$I$205,$A27,Tickets!$N$6:$N$205,"Missed"))</f>
        <v/>
      </c>
      <c r="I27" s="15">
        <f>IF($A27="","",IFERROR(COUNTIFS(Tickets!$I$6:$I$205,$A27,Tickets!$N$6:$N$205,"Met")/(COUNTIFS(Tickets!$I$6:$I$205,$A27,Tickets!$N$6:$N$205,"Met")+COUNTIFS(Tickets!$I$6:$I$205,$A27,Tickets!$N$6:$N$205,"Missed")),0))</f>
        <v/>
      </c>
      <c r="J27" s="11">
        <f>IF($A27="","",COUNTIFS(Tickets!$I$6:$I$205,$A27,Tickets!$F$6:$F$205,"&gt;0"))</f>
        <v/>
      </c>
      <c r="K27" s="15">
        <f>IF($A27="","",IFERROR(COUNTIFS(Tickets!$I$6:$I$205,$A27,Tickets!$F$6:$F$205,"&gt;=4")/COUNTIFS(Tickets!$I$6:$I$205,$A27,Tickets!$F$6:$F$205,"&gt;0"),0))</f>
        <v/>
      </c>
      <c r="L27" s="16">
        <f>IF($A27="","",IFERROR($E27/$D27,0))</f>
        <v/>
      </c>
    </row>
    <row r="28">
      <c r="A28" s="7" t="n"/>
      <c r="B28" s="7" t="n"/>
      <c r="C28" s="7" t="n"/>
      <c r="D28" s="14" t="n"/>
      <c r="E28" s="11">
        <f>IF($A28="","",COUNTIFS(Tickets!$I$6:$I$205,$A28))</f>
        <v/>
      </c>
      <c r="F28" s="9">
        <f>IF($A28="","",IFERROR(AVERAGEIFS(Tickets!$E$6:$E$205,Tickets!$I$6:$I$205,$A28),""))</f>
        <v/>
      </c>
      <c r="G28" s="9">
        <f>IF($A28="","",IFERROR(AVERAGEIFS(Tickets!$J$6:$J$205,Tickets!$I$6:$I$205,$A28),""))</f>
        <v/>
      </c>
      <c r="H28" s="11">
        <f>IF($A28="","",COUNTIFS(Tickets!$I$6:$I$205,$A28,Tickets!$N$6:$N$205,"Missed"))</f>
        <v/>
      </c>
      <c r="I28" s="15">
        <f>IF($A28="","",IFERROR(COUNTIFS(Tickets!$I$6:$I$205,$A28,Tickets!$N$6:$N$205,"Met")/(COUNTIFS(Tickets!$I$6:$I$205,$A28,Tickets!$N$6:$N$205,"Met")+COUNTIFS(Tickets!$I$6:$I$205,$A28,Tickets!$N$6:$N$205,"Missed")),0))</f>
        <v/>
      </c>
      <c r="J28" s="11">
        <f>IF($A28="","",COUNTIFS(Tickets!$I$6:$I$205,$A28,Tickets!$F$6:$F$205,"&gt;0"))</f>
        <v/>
      </c>
      <c r="K28" s="15">
        <f>IF($A28="","",IFERROR(COUNTIFS(Tickets!$I$6:$I$205,$A28,Tickets!$F$6:$F$205,"&gt;=4")/COUNTIFS(Tickets!$I$6:$I$205,$A28,Tickets!$F$6:$F$205,"&gt;0"),0))</f>
        <v/>
      </c>
      <c r="L28" s="16">
        <f>IF($A28="","",IFERROR($E28/$D28,0))</f>
        <v/>
      </c>
    </row>
    <row r="29">
      <c r="A29" s="7" t="n"/>
      <c r="B29" s="7" t="n"/>
      <c r="C29" s="7" t="n"/>
      <c r="D29" s="14" t="n"/>
      <c r="E29" s="11">
        <f>IF($A29="","",COUNTIFS(Tickets!$I$6:$I$205,$A29))</f>
        <v/>
      </c>
      <c r="F29" s="9">
        <f>IF($A29="","",IFERROR(AVERAGEIFS(Tickets!$E$6:$E$205,Tickets!$I$6:$I$205,$A29),""))</f>
        <v/>
      </c>
      <c r="G29" s="9">
        <f>IF($A29="","",IFERROR(AVERAGEIFS(Tickets!$J$6:$J$205,Tickets!$I$6:$I$205,$A29),""))</f>
        <v/>
      </c>
      <c r="H29" s="11">
        <f>IF($A29="","",COUNTIFS(Tickets!$I$6:$I$205,$A29,Tickets!$N$6:$N$205,"Missed"))</f>
        <v/>
      </c>
      <c r="I29" s="15">
        <f>IF($A29="","",IFERROR(COUNTIFS(Tickets!$I$6:$I$205,$A29,Tickets!$N$6:$N$205,"Met")/(COUNTIFS(Tickets!$I$6:$I$205,$A29,Tickets!$N$6:$N$205,"Met")+COUNTIFS(Tickets!$I$6:$I$205,$A29,Tickets!$N$6:$N$205,"Missed")),0))</f>
        <v/>
      </c>
      <c r="J29" s="11">
        <f>IF($A29="","",COUNTIFS(Tickets!$I$6:$I$205,$A29,Tickets!$F$6:$F$205,"&gt;0"))</f>
        <v/>
      </c>
      <c r="K29" s="15">
        <f>IF($A29="","",IFERROR(COUNTIFS(Tickets!$I$6:$I$205,$A29,Tickets!$F$6:$F$205,"&gt;=4")/COUNTIFS(Tickets!$I$6:$I$205,$A29,Tickets!$F$6:$F$205,"&gt;0"),0))</f>
        <v/>
      </c>
      <c r="L29" s="16">
        <f>IF($A29="","",IFERROR($E29/$D29,0))</f>
        <v/>
      </c>
    </row>
    <row r="30">
      <c r="A30" s="7" t="n"/>
      <c r="B30" s="7" t="n"/>
      <c r="C30" s="7" t="n"/>
      <c r="D30" s="14" t="n"/>
      <c r="E30" s="11">
        <f>IF($A30="","",COUNTIFS(Tickets!$I$6:$I$205,$A30))</f>
        <v/>
      </c>
      <c r="F30" s="9">
        <f>IF($A30="","",IFERROR(AVERAGEIFS(Tickets!$E$6:$E$205,Tickets!$I$6:$I$205,$A30),""))</f>
        <v/>
      </c>
      <c r="G30" s="9">
        <f>IF($A30="","",IFERROR(AVERAGEIFS(Tickets!$J$6:$J$205,Tickets!$I$6:$I$205,$A30),""))</f>
        <v/>
      </c>
      <c r="H30" s="11">
        <f>IF($A30="","",COUNTIFS(Tickets!$I$6:$I$205,$A30,Tickets!$N$6:$N$205,"Missed"))</f>
        <v/>
      </c>
      <c r="I30" s="15">
        <f>IF($A30="","",IFERROR(COUNTIFS(Tickets!$I$6:$I$205,$A30,Tickets!$N$6:$N$205,"Met")/(COUNTIFS(Tickets!$I$6:$I$205,$A30,Tickets!$N$6:$N$205,"Met")+COUNTIFS(Tickets!$I$6:$I$205,$A30,Tickets!$N$6:$N$205,"Missed")),0))</f>
        <v/>
      </c>
      <c r="J30" s="11">
        <f>IF($A30="","",COUNTIFS(Tickets!$I$6:$I$205,$A30,Tickets!$F$6:$F$205,"&gt;0"))</f>
        <v/>
      </c>
      <c r="K30" s="15">
        <f>IF($A30="","",IFERROR(COUNTIFS(Tickets!$I$6:$I$205,$A30,Tickets!$F$6:$F$205,"&gt;=4")/COUNTIFS(Tickets!$I$6:$I$205,$A30,Tickets!$F$6:$F$205,"&gt;0"),0))</f>
        <v/>
      </c>
      <c r="L30" s="16">
        <f>IF($A30="","",IFERROR($E30/$D30,0))</f>
        <v/>
      </c>
    </row>
    <row r="31">
      <c r="A31" s="7" t="n"/>
      <c r="B31" s="7" t="n"/>
      <c r="C31" s="7" t="n"/>
      <c r="D31" s="14" t="n"/>
      <c r="E31" s="11">
        <f>IF($A31="","",COUNTIFS(Tickets!$I$6:$I$205,$A31))</f>
        <v/>
      </c>
      <c r="F31" s="9">
        <f>IF($A31="","",IFERROR(AVERAGEIFS(Tickets!$E$6:$E$205,Tickets!$I$6:$I$205,$A31),""))</f>
        <v/>
      </c>
      <c r="G31" s="9">
        <f>IF($A31="","",IFERROR(AVERAGEIFS(Tickets!$J$6:$J$205,Tickets!$I$6:$I$205,$A31),""))</f>
        <v/>
      </c>
      <c r="H31" s="11">
        <f>IF($A31="","",COUNTIFS(Tickets!$I$6:$I$205,$A31,Tickets!$N$6:$N$205,"Missed"))</f>
        <v/>
      </c>
      <c r="I31" s="15">
        <f>IF($A31="","",IFERROR(COUNTIFS(Tickets!$I$6:$I$205,$A31,Tickets!$N$6:$N$205,"Met")/(COUNTIFS(Tickets!$I$6:$I$205,$A31,Tickets!$N$6:$N$205,"Met")+COUNTIFS(Tickets!$I$6:$I$205,$A31,Tickets!$N$6:$N$205,"Missed")),0))</f>
        <v/>
      </c>
      <c r="J31" s="11">
        <f>IF($A31="","",COUNTIFS(Tickets!$I$6:$I$205,$A31,Tickets!$F$6:$F$205,"&gt;0"))</f>
        <v/>
      </c>
      <c r="K31" s="15">
        <f>IF($A31="","",IFERROR(COUNTIFS(Tickets!$I$6:$I$205,$A31,Tickets!$F$6:$F$205,"&gt;=4")/COUNTIFS(Tickets!$I$6:$I$205,$A31,Tickets!$F$6:$F$205,"&gt;0"),0))</f>
        <v/>
      </c>
      <c r="L31" s="16">
        <f>IF($A31="","",IFERROR($E31/$D31,0))</f>
        <v/>
      </c>
    </row>
    <row r="32">
      <c r="A32" s="7" t="n"/>
      <c r="B32" s="7" t="n"/>
      <c r="C32" s="7" t="n"/>
      <c r="D32" s="14" t="n"/>
      <c r="E32" s="11">
        <f>IF($A32="","",COUNTIFS(Tickets!$I$6:$I$205,$A32))</f>
        <v/>
      </c>
      <c r="F32" s="9">
        <f>IF($A32="","",IFERROR(AVERAGEIFS(Tickets!$E$6:$E$205,Tickets!$I$6:$I$205,$A32),""))</f>
        <v/>
      </c>
      <c r="G32" s="9">
        <f>IF($A32="","",IFERROR(AVERAGEIFS(Tickets!$J$6:$J$205,Tickets!$I$6:$I$205,$A32),""))</f>
        <v/>
      </c>
      <c r="H32" s="11">
        <f>IF($A32="","",COUNTIFS(Tickets!$I$6:$I$205,$A32,Tickets!$N$6:$N$205,"Missed"))</f>
        <v/>
      </c>
      <c r="I32" s="15">
        <f>IF($A32="","",IFERROR(COUNTIFS(Tickets!$I$6:$I$205,$A32,Tickets!$N$6:$N$205,"Met")/(COUNTIFS(Tickets!$I$6:$I$205,$A32,Tickets!$N$6:$N$205,"Met")+COUNTIFS(Tickets!$I$6:$I$205,$A32,Tickets!$N$6:$N$205,"Missed")),0))</f>
        <v/>
      </c>
      <c r="J32" s="11">
        <f>IF($A32="","",COUNTIFS(Tickets!$I$6:$I$205,$A32,Tickets!$F$6:$F$205,"&gt;0"))</f>
        <v/>
      </c>
      <c r="K32" s="15">
        <f>IF($A32="","",IFERROR(COUNTIFS(Tickets!$I$6:$I$205,$A32,Tickets!$F$6:$F$205,"&gt;=4")/COUNTIFS(Tickets!$I$6:$I$205,$A32,Tickets!$F$6:$F$205,"&gt;0"),0))</f>
        <v/>
      </c>
      <c r="L32" s="16">
        <f>IF($A32="","",IFERROR($E32/$D32,0))</f>
        <v/>
      </c>
    </row>
    <row r="33">
      <c r="A33" s="7" t="n"/>
      <c r="B33" s="7" t="n"/>
      <c r="C33" s="7" t="n"/>
      <c r="D33" s="14" t="n"/>
      <c r="E33" s="11">
        <f>IF($A33="","",COUNTIFS(Tickets!$I$6:$I$205,$A33))</f>
        <v/>
      </c>
      <c r="F33" s="9">
        <f>IF($A33="","",IFERROR(AVERAGEIFS(Tickets!$E$6:$E$205,Tickets!$I$6:$I$205,$A33),""))</f>
        <v/>
      </c>
      <c r="G33" s="9">
        <f>IF($A33="","",IFERROR(AVERAGEIFS(Tickets!$J$6:$J$205,Tickets!$I$6:$I$205,$A33),""))</f>
        <v/>
      </c>
      <c r="H33" s="11">
        <f>IF($A33="","",COUNTIFS(Tickets!$I$6:$I$205,$A33,Tickets!$N$6:$N$205,"Missed"))</f>
        <v/>
      </c>
      <c r="I33" s="15">
        <f>IF($A33="","",IFERROR(COUNTIFS(Tickets!$I$6:$I$205,$A33,Tickets!$N$6:$N$205,"Met")/(COUNTIFS(Tickets!$I$6:$I$205,$A33,Tickets!$N$6:$N$205,"Met")+COUNTIFS(Tickets!$I$6:$I$205,$A33,Tickets!$N$6:$N$205,"Missed")),0))</f>
        <v/>
      </c>
      <c r="J33" s="11">
        <f>IF($A33="","",COUNTIFS(Tickets!$I$6:$I$205,$A33,Tickets!$F$6:$F$205,"&gt;0"))</f>
        <v/>
      </c>
      <c r="K33" s="15">
        <f>IF($A33="","",IFERROR(COUNTIFS(Tickets!$I$6:$I$205,$A33,Tickets!$F$6:$F$205,"&gt;=4")/COUNTIFS(Tickets!$I$6:$I$205,$A33,Tickets!$F$6:$F$205,"&gt;0"),0))</f>
        <v/>
      </c>
      <c r="L33" s="16">
        <f>IF($A33="","",IFERROR($E33/$D33,0))</f>
        <v/>
      </c>
    </row>
    <row r="34">
      <c r="A34" s="7" t="n"/>
      <c r="B34" s="7" t="n"/>
      <c r="C34" s="7" t="n"/>
      <c r="D34" s="14" t="n"/>
      <c r="E34" s="11">
        <f>IF($A34="","",COUNTIFS(Tickets!$I$6:$I$205,$A34))</f>
        <v/>
      </c>
      <c r="F34" s="9">
        <f>IF($A34="","",IFERROR(AVERAGEIFS(Tickets!$E$6:$E$205,Tickets!$I$6:$I$205,$A34),""))</f>
        <v/>
      </c>
      <c r="G34" s="9">
        <f>IF($A34="","",IFERROR(AVERAGEIFS(Tickets!$J$6:$J$205,Tickets!$I$6:$I$205,$A34),""))</f>
        <v/>
      </c>
      <c r="H34" s="11">
        <f>IF($A34="","",COUNTIFS(Tickets!$I$6:$I$205,$A34,Tickets!$N$6:$N$205,"Missed"))</f>
        <v/>
      </c>
      <c r="I34" s="15">
        <f>IF($A34="","",IFERROR(COUNTIFS(Tickets!$I$6:$I$205,$A34,Tickets!$N$6:$N$205,"Met")/(COUNTIFS(Tickets!$I$6:$I$205,$A34,Tickets!$N$6:$N$205,"Met")+COUNTIFS(Tickets!$I$6:$I$205,$A34,Tickets!$N$6:$N$205,"Missed")),0))</f>
        <v/>
      </c>
      <c r="J34" s="11">
        <f>IF($A34="","",COUNTIFS(Tickets!$I$6:$I$205,$A34,Tickets!$F$6:$F$205,"&gt;0"))</f>
        <v/>
      </c>
      <c r="K34" s="15">
        <f>IF($A34="","",IFERROR(COUNTIFS(Tickets!$I$6:$I$205,$A34,Tickets!$F$6:$F$205,"&gt;=4")/COUNTIFS(Tickets!$I$6:$I$205,$A34,Tickets!$F$6:$F$205,"&gt;0"),0))</f>
        <v/>
      </c>
      <c r="L34" s="16">
        <f>IF($A34="","",IFERROR($E34/$D34,0))</f>
        <v/>
      </c>
    </row>
    <row r="35">
      <c r="A35" s="7" t="n"/>
      <c r="B35" s="7" t="n"/>
      <c r="C35" s="7" t="n"/>
      <c r="D35" s="14" t="n"/>
      <c r="E35" s="11">
        <f>IF($A35="","",COUNTIFS(Tickets!$I$6:$I$205,$A35))</f>
        <v/>
      </c>
      <c r="F35" s="9">
        <f>IF($A35="","",IFERROR(AVERAGEIFS(Tickets!$E$6:$E$205,Tickets!$I$6:$I$205,$A35),""))</f>
        <v/>
      </c>
      <c r="G35" s="9">
        <f>IF($A35="","",IFERROR(AVERAGEIFS(Tickets!$J$6:$J$205,Tickets!$I$6:$I$205,$A35),""))</f>
        <v/>
      </c>
      <c r="H35" s="11">
        <f>IF($A35="","",COUNTIFS(Tickets!$I$6:$I$205,$A35,Tickets!$N$6:$N$205,"Missed"))</f>
        <v/>
      </c>
      <c r="I35" s="15">
        <f>IF($A35="","",IFERROR(COUNTIFS(Tickets!$I$6:$I$205,$A35,Tickets!$N$6:$N$205,"Met")/(COUNTIFS(Tickets!$I$6:$I$205,$A35,Tickets!$N$6:$N$205,"Met")+COUNTIFS(Tickets!$I$6:$I$205,$A35,Tickets!$N$6:$N$205,"Missed")),0))</f>
        <v/>
      </c>
      <c r="J35" s="11">
        <f>IF($A35="","",COUNTIFS(Tickets!$I$6:$I$205,$A35,Tickets!$F$6:$F$205,"&gt;0"))</f>
        <v/>
      </c>
      <c r="K35" s="15">
        <f>IF($A35="","",IFERROR(COUNTIFS(Tickets!$I$6:$I$205,$A35,Tickets!$F$6:$F$205,"&gt;=4")/COUNTIFS(Tickets!$I$6:$I$205,$A35,Tickets!$F$6:$F$205,"&gt;0"),0))</f>
        <v/>
      </c>
      <c r="L35" s="16">
        <f>IF($A35="","",IFERROR($E35/$D35,0))</f>
        <v/>
      </c>
    </row>
    <row r="36">
      <c r="A36" s="7" t="n"/>
      <c r="B36" s="7" t="n"/>
      <c r="C36" s="7" t="n"/>
      <c r="D36" s="14" t="n"/>
      <c r="E36" s="11">
        <f>IF($A36="","",COUNTIFS(Tickets!$I$6:$I$205,$A36))</f>
        <v/>
      </c>
      <c r="F36" s="9">
        <f>IF($A36="","",IFERROR(AVERAGEIFS(Tickets!$E$6:$E$205,Tickets!$I$6:$I$205,$A36),""))</f>
        <v/>
      </c>
      <c r="G36" s="9">
        <f>IF($A36="","",IFERROR(AVERAGEIFS(Tickets!$J$6:$J$205,Tickets!$I$6:$I$205,$A36),""))</f>
        <v/>
      </c>
      <c r="H36" s="11">
        <f>IF($A36="","",COUNTIFS(Tickets!$I$6:$I$205,$A36,Tickets!$N$6:$N$205,"Missed"))</f>
        <v/>
      </c>
      <c r="I36" s="15">
        <f>IF($A36="","",IFERROR(COUNTIFS(Tickets!$I$6:$I$205,$A36,Tickets!$N$6:$N$205,"Met")/(COUNTIFS(Tickets!$I$6:$I$205,$A36,Tickets!$N$6:$N$205,"Met")+COUNTIFS(Tickets!$I$6:$I$205,$A36,Tickets!$N$6:$N$205,"Missed")),0))</f>
        <v/>
      </c>
      <c r="J36" s="11">
        <f>IF($A36="","",COUNTIFS(Tickets!$I$6:$I$205,$A36,Tickets!$F$6:$F$205,"&gt;0"))</f>
        <v/>
      </c>
      <c r="K36" s="15">
        <f>IF($A36="","",IFERROR(COUNTIFS(Tickets!$I$6:$I$205,$A36,Tickets!$F$6:$F$205,"&gt;=4")/COUNTIFS(Tickets!$I$6:$I$205,$A36,Tickets!$F$6:$F$205,"&gt;0"),0))</f>
        <v/>
      </c>
      <c r="L36" s="16">
        <f>IF($A36="","",IFERROR($E36/$D36,0))</f>
        <v/>
      </c>
    </row>
    <row r="37">
      <c r="A37" s="7" t="n"/>
      <c r="B37" s="7" t="n"/>
      <c r="C37" s="7" t="n"/>
      <c r="D37" s="14" t="n"/>
      <c r="E37" s="11">
        <f>IF($A37="","",COUNTIFS(Tickets!$I$6:$I$205,$A37))</f>
        <v/>
      </c>
      <c r="F37" s="9">
        <f>IF($A37="","",IFERROR(AVERAGEIFS(Tickets!$E$6:$E$205,Tickets!$I$6:$I$205,$A37),""))</f>
        <v/>
      </c>
      <c r="G37" s="9">
        <f>IF($A37="","",IFERROR(AVERAGEIFS(Tickets!$J$6:$J$205,Tickets!$I$6:$I$205,$A37),""))</f>
        <v/>
      </c>
      <c r="H37" s="11">
        <f>IF($A37="","",COUNTIFS(Tickets!$I$6:$I$205,$A37,Tickets!$N$6:$N$205,"Missed"))</f>
        <v/>
      </c>
      <c r="I37" s="15">
        <f>IF($A37="","",IFERROR(COUNTIFS(Tickets!$I$6:$I$205,$A37,Tickets!$N$6:$N$205,"Met")/(COUNTIFS(Tickets!$I$6:$I$205,$A37,Tickets!$N$6:$N$205,"Met")+COUNTIFS(Tickets!$I$6:$I$205,$A37,Tickets!$N$6:$N$205,"Missed")),0))</f>
        <v/>
      </c>
      <c r="J37" s="11">
        <f>IF($A37="","",COUNTIFS(Tickets!$I$6:$I$205,$A37,Tickets!$F$6:$F$205,"&gt;0"))</f>
        <v/>
      </c>
      <c r="K37" s="15">
        <f>IF($A37="","",IFERROR(COUNTIFS(Tickets!$I$6:$I$205,$A37,Tickets!$F$6:$F$205,"&gt;=4")/COUNTIFS(Tickets!$I$6:$I$205,$A37,Tickets!$F$6:$F$205,"&gt;0"),0))</f>
        <v/>
      </c>
      <c r="L37" s="16">
        <f>IF($A37="","",IFERROR($E37/$D37,0))</f>
        <v/>
      </c>
    </row>
    <row r="38">
      <c r="A38" s="7" t="n"/>
      <c r="B38" s="7" t="n"/>
      <c r="C38" s="7" t="n"/>
      <c r="D38" s="14" t="n"/>
      <c r="E38" s="11">
        <f>IF($A38="","",COUNTIFS(Tickets!$I$6:$I$205,$A38))</f>
        <v/>
      </c>
      <c r="F38" s="9">
        <f>IF($A38="","",IFERROR(AVERAGEIFS(Tickets!$E$6:$E$205,Tickets!$I$6:$I$205,$A38),""))</f>
        <v/>
      </c>
      <c r="G38" s="9">
        <f>IF($A38="","",IFERROR(AVERAGEIFS(Tickets!$J$6:$J$205,Tickets!$I$6:$I$205,$A38),""))</f>
        <v/>
      </c>
      <c r="H38" s="11">
        <f>IF($A38="","",COUNTIFS(Tickets!$I$6:$I$205,$A38,Tickets!$N$6:$N$205,"Missed"))</f>
        <v/>
      </c>
      <c r="I38" s="15">
        <f>IF($A38="","",IFERROR(COUNTIFS(Tickets!$I$6:$I$205,$A38,Tickets!$N$6:$N$205,"Met")/(COUNTIFS(Tickets!$I$6:$I$205,$A38,Tickets!$N$6:$N$205,"Met")+COUNTIFS(Tickets!$I$6:$I$205,$A38,Tickets!$N$6:$N$205,"Missed")),0))</f>
        <v/>
      </c>
      <c r="J38" s="11">
        <f>IF($A38="","",COUNTIFS(Tickets!$I$6:$I$205,$A38,Tickets!$F$6:$F$205,"&gt;0"))</f>
        <v/>
      </c>
      <c r="K38" s="15">
        <f>IF($A38="","",IFERROR(COUNTIFS(Tickets!$I$6:$I$205,$A38,Tickets!$F$6:$F$205,"&gt;=4")/COUNTIFS(Tickets!$I$6:$I$205,$A38,Tickets!$F$6:$F$205,"&gt;0"),0))</f>
        <v/>
      </c>
      <c r="L38" s="16">
        <f>IF($A38="","",IFERROR($E38/$D38,0))</f>
        <v/>
      </c>
    </row>
    <row r="39">
      <c r="A39" s="7" t="n"/>
      <c r="B39" s="7" t="n"/>
      <c r="C39" s="7" t="n"/>
      <c r="D39" s="14" t="n"/>
      <c r="E39" s="11">
        <f>IF($A39="","",COUNTIFS(Tickets!$I$6:$I$205,$A39))</f>
        <v/>
      </c>
      <c r="F39" s="9">
        <f>IF($A39="","",IFERROR(AVERAGEIFS(Tickets!$E$6:$E$205,Tickets!$I$6:$I$205,$A39),""))</f>
        <v/>
      </c>
      <c r="G39" s="9">
        <f>IF($A39="","",IFERROR(AVERAGEIFS(Tickets!$J$6:$J$205,Tickets!$I$6:$I$205,$A39),""))</f>
        <v/>
      </c>
      <c r="H39" s="11">
        <f>IF($A39="","",COUNTIFS(Tickets!$I$6:$I$205,$A39,Tickets!$N$6:$N$205,"Missed"))</f>
        <v/>
      </c>
      <c r="I39" s="15">
        <f>IF($A39="","",IFERROR(COUNTIFS(Tickets!$I$6:$I$205,$A39,Tickets!$N$6:$N$205,"Met")/(COUNTIFS(Tickets!$I$6:$I$205,$A39,Tickets!$N$6:$N$205,"Met")+COUNTIFS(Tickets!$I$6:$I$205,$A39,Tickets!$N$6:$N$205,"Missed")),0))</f>
        <v/>
      </c>
      <c r="J39" s="11">
        <f>IF($A39="","",COUNTIFS(Tickets!$I$6:$I$205,$A39,Tickets!$F$6:$F$205,"&gt;0"))</f>
        <v/>
      </c>
      <c r="K39" s="15">
        <f>IF($A39="","",IFERROR(COUNTIFS(Tickets!$I$6:$I$205,$A39,Tickets!$F$6:$F$205,"&gt;=4")/COUNTIFS(Tickets!$I$6:$I$205,$A39,Tickets!$F$6:$F$205,"&gt;0"),0))</f>
        <v/>
      </c>
      <c r="L39" s="16">
        <f>IF($A39="","",IFERROR($E39/$D39,0))</f>
        <v/>
      </c>
    </row>
    <row r="40">
      <c r="A40" s="7" t="n"/>
      <c r="B40" s="7" t="n"/>
      <c r="C40" s="7" t="n"/>
      <c r="D40" s="14" t="n"/>
      <c r="E40" s="11">
        <f>IF($A40="","",COUNTIFS(Tickets!$I$6:$I$205,$A40))</f>
        <v/>
      </c>
      <c r="F40" s="9">
        <f>IF($A40="","",IFERROR(AVERAGEIFS(Tickets!$E$6:$E$205,Tickets!$I$6:$I$205,$A40),""))</f>
        <v/>
      </c>
      <c r="G40" s="9">
        <f>IF($A40="","",IFERROR(AVERAGEIFS(Tickets!$J$6:$J$205,Tickets!$I$6:$I$205,$A40),""))</f>
        <v/>
      </c>
      <c r="H40" s="11">
        <f>IF($A40="","",COUNTIFS(Tickets!$I$6:$I$205,$A40,Tickets!$N$6:$N$205,"Missed"))</f>
        <v/>
      </c>
      <c r="I40" s="15">
        <f>IF($A40="","",IFERROR(COUNTIFS(Tickets!$I$6:$I$205,$A40,Tickets!$N$6:$N$205,"Met")/(COUNTIFS(Tickets!$I$6:$I$205,$A40,Tickets!$N$6:$N$205,"Met")+COUNTIFS(Tickets!$I$6:$I$205,$A40,Tickets!$N$6:$N$205,"Missed")),0))</f>
        <v/>
      </c>
      <c r="J40" s="11">
        <f>IF($A40="","",COUNTIFS(Tickets!$I$6:$I$205,$A40,Tickets!$F$6:$F$205,"&gt;0"))</f>
        <v/>
      </c>
      <c r="K40" s="15">
        <f>IF($A40="","",IFERROR(COUNTIFS(Tickets!$I$6:$I$205,$A40,Tickets!$F$6:$F$205,"&gt;=4")/COUNTIFS(Tickets!$I$6:$I$205,$A40,Tickets!$F$6:$F$205,"&gt;0"),0))</f>
        <v/>
      </c>
      <c r="L40" s="16">
        <f>IF($A40="","",IFERROR($E40/$D40,0))</f>
        <v/>
      </c>
    </row>
    <row r="41">
      <c r="A41" s="7" t="n"/>
      <c r="B41" s="7" t="n"/>
      <c r="C41" s="7" t="n"/>
      <c r="D41" s="14" t="n"/>
      <c r="E41" s="11">
        <f>IF($A41="","",COUNTIFS(Tickets!$I$6:$I$205,$A41))</f>
        <v/>
      </c>
      <c r="F41" s="9">
        <f>IF($A41="","",IFERROR(AVERAGEIFS(Tickets!$E$6:$E$205,Tickets!$I$6:$I$205,$A41),""))</f>
        <v/>
      </c>
      <c r="G41" s="9">
        <f>IF($A41="","",IFERROR(AVERAGEIFS(Tickets!$J$6:$J$205,Tickets!$I$6:$I$205,$A41),""))</f>
        <v/>
      </c>
      <c r="H41" s="11">
        <f>IF($A41="","",COUNTIFS(Tickets!$I$6:$I$205,$A41,Tickets!$N$6:$N$205,"Missed"))</f>
        <v/>
      </c>
      <c r="I41" s="15">
        <f>IF($A41="","",IFERROR(COUNTIFS(Tickets!$I$6:$I$205,$A41,Tickets!$N$6:$N$205,"Met")/(COUNTIFS(Tickets!$I$6:$I$205,$A41,Tickets!$N$6:$N$205,"Met")+COUNTIFS(Tickets!$I$6:$I$205,$A41,Tickets!$N$6:$N$205,"Missed")),0))</f>
        <v/>
      </c>
      <c r="J41" s="11">
        <f>IF($A41="","",COUNTIFS(Tickets!$I$6:$I$205,$A41,Tickets!$F$6:$F$205,"&gt;0"))</f>
        <v/>
      </c>
      <c r="K41" s="15">
        <f>IF($A41="","",IFERROR(COUNTIFS(Tickets!$I$6:$I$205,$A41,Tickets!$F$6:$F$205,"&gt;=4")/COUNTIFS(Tickets!$I$6:$I$205,$A41,Tickets!$F$6:$F$205,"&gt;0"),0))</f>
        <v/>
      </c>
      <c r="L41" s="16">
        <f>IF($A41="","",IFERROR($E41/$D41,0))</f>
        <v/>
      </c>
    </row>
    <row r="42">
      <c r="A42" s="7" t="n"/>
      <c r="B42" s="7" t="n"/>
      <c r="C42" s="7" t="n"/>
      <c r="D42" s="14" t="n"/>
      <c r="E42" s="11">
        <f>IF($A42="","",COUNTIFS(Tickets!$I$6:$I$205,$A42))</f>
        <v/>
      </c>
      <c r="F42" s="9">
        <f>IF($A42="","",IFERROR(AVERAGEIFS(Tickets!$E$6:$E$205,Tickets!$I$6:$I$205,$A42),""))</f>
        <v/>
      </c>
      <c r="G42" s="9">
        <f>IF($A42="","",IFERROR(AVERAGEIFS(Tickets!$J$6:$J$205,Tickets!$I$6:$I$205,$A42),""))</f>
        <v/>
      </c>
      <c r="H42" s="11">
        <f>IF($A42="","",COUNTIFS(Tickets!$I$6:$I$205,$A42,Tickets!$N$6:$N$205,"Missed"))</f>
        <v/>
      </c>
      <c r="I42" s="15">
        <f>IF($A42="","",IFERROR(COUNTIFS(Tickets!$I$6:$I$205,$A42,Tickets!$N$6:$N$205,"Met")/(COUNTIFS(Tickets!$I$6:$I$205,$A42,Tickets!$N$6:$N$205,"Met")+COUNTIFS(Tickets!$I$6:$I$205,$A42,Tickets!$N$6:$N$205,"Missed")),0))</f>
        <v/>
      </c>
      <c r="J42" s="11">
        <f>IF($A42="","",COUNTIFS(Tickets!$I$6:$I$205,$A42,Tickets!$F$6:$F$205,"&gt;0"))</f>
        <v/>
      </c>
      <c r="K42" s="15">
        <f>IF($A42="","",IFERROR(COUNTIFS(Tickets!$I$6:$I$205,$A42,Tickets!$F$6:$F$205,"&gt;=4")/COUNTIFS(Tickets!$I$6:$I$205,$A42,Tickets!$F$6:$F$205,"&gt;0"),0))</f>
        <v/>
      </c>
      <c r="L42" s="16">
        <f>IF($A42="","",IFERROR($E42/$D42,0))</f>
        <v/>
      </c>
    </row>
    <row r="43">
      <c r="A43" s="7" t="n"/>
      <c r="B43" s="7" t="n"/>
      <c r="C43" s="7" t="n"/>
      <c r="D43" s="14" t="n"/>
      <c r="E43" s="11">
        <f>IF($A43="","",COUNTIFS(Tickets!$I$6:$I$205,$A43))</f>
        <v/>
      </c>
      <c r="F43" s="9">
        <f>IF($A43="","",IFERROR(AVERAGEIFS(Tickets!$E$6:$E$205,Tickets!$I$6:$I$205,$A43),""))</f>
        <v/>
      </c>
      <c r="G43" s="9">
        <f>IF($A43="","",IFERROR(AVERAGEIFS(Tickets!$J$6:$J$205,Tickets!$I$6:$I$205,$A43),""))</f>
        <v/>
      </c>
      <c r="H43" s="11">
        <f>IF($A43="","",COUNTIFS(Tickets!$I$6:$I$205,$A43,Tickets!$N$6:$N$205,"Missed"))</f>
        <v/>
      </c>
      <c r="I43" s="15">
        <f>IF($A43="","",IFERROR(COUNTIFS(Tickets!$I$6:$I$205,$A43,Tickets!$N$6:$N$205,"Met")/(COUNTIFS(Tickets!$I$6:$I$205,$A43,Tickets!$N$6:$N$205,"Met")+COUNTIFS(Tickets!$I$6:$I$205,$A43,Tickets!$N$6:$N$205,"Missed")),0))</f>
        <v/>
      </c>
      <c r="J43" s="11">
        <f>IF($A43="","",COUNTIFS(Tickets!$I$6:$I$205,$A43,Tickets!$F$6:$F$205,"&gt;0"))</f>
        <v/>
      </c>
      <c r="K43" s="15">
        <f>IF($A43="","",IFERROR(COUNTIFS(Tickets!$I$6:$I$205,$A43,Tickets!$F$6:$F$205,"&gt;=4")/COUNTIFS(Tickets!$I$6:$I$205,$A43,Tickets!$F$6:$F$205,"&gt;0"),0))</f>
        <v/>
      </c>
      <c r="L43" s="16">
        <f>IF($A43="","",IFERROR($E43/$D43,0))</f>
        <v/>
      </c>
    </row>
    <row r="44">
      <c r="A44" s="7" t="n"/>
      <c r="B44" s="7" t="n"/>
      <c r="C44" s="7" t="n"/>
      <c r="D44" s="14" t="n"/>
      <c r="E44" s="11">
        <f>IF($A44="","",COUNTIFS(Tickets!$I$6:$I$205,$A44))</f>
        <v/>
      </c>
      <c r="F44" s="9">
        <f>IF($A44="","",IFERROR(AVERAGEIFS(Tickets!$E$6:$E$205,Tickets!$I$6:$I$205,$A44),""))</f>
        <v/>
      </c>
      <c r="G44" s="9">
        <f>IF($A44="","",IFERROR(AVERAGEIFS(Tickets!$J$6:$J$205,Tickets!$I$6:$I$205,$A44),""))</f>
        <v/>
      </c>
      <c r="H44" s="11">
        <f>IF($A44="","",COUNTIFS(Tickets!$I$6:$I$205,$A44,Tickets!$N$6:$N$205,"Missed"))</f>
        <v/>
      </c>
      <c r="I44" s="15">
        <f>IF($A44="","",IFERROR(COUNTIFS(Tickets!$I$6:$I$205,$A44,Tickets!$N$6:$N$205,"Met")/(COUNTIFS(Tickets!$I$6:$I$205,$A44,Tickets!$N$6:$N$205,"Met")+COUNTIFS(Tickets!$I$6:$I$205,$A44,Tickets!$N$6:$N$205,"Missed")),0))</f>
        <v/>
      </c>
      <c r="J44" s="11">
        <f>IF($A44="","",COUNTIFS(Tickets!$I$6:$I$205,$A44,Tickets!$F$6:$F$205,"&gt;0"))</f>
        <v/>
      </c>
      <c r="K44" s="15">
        <f>IF($A44="","",IFERROR(COUNTIFS(Tickets!$I$6:$I$205,$A44,Tickets!$F$6:$F$205,"&gt;=4")/COUNTIFS(Tickets!$I$6:$I$205,$A44,Tickets!$F$6:$F$205,"&gt;0"),0))</f>
        <v/>
      </c>
      <c r="L44" s="16">
        <f>IF($A44="","",IFERROR($E44/$D44,0))</f>
        <v/>
      </c>
    </row>
    <row r="45">
      <c r="A45" s="7" t="n"/>
      <c r="B45" s="7" t="n"/>
      <c r="C45" s="7" t="n"/>
      <c r="D45" s="14" t="n"/>
      <c r="E45" s="11">
        <f>IF($A45="","",COUNTIFS(Tickets!$I$6:$I$205,$A45))</f>
        <v/>
      </c>
      <c r="F45" s="9">
        <f>IF($A45="","",IFERROR(AVERAGEIFS(Tickets!$E$6:$E$205,Tickets!$I$6:$I$205,$A45),""))</f>
        <v/>
      </c>
      <c r="G45" s="9">
        <f>IF($A45="","",IFERROR(AVERAGEIFS(Tickets!$J$6:$J$205,Tickets!$I$6:$I$205,$A45),""))</f>
        <v/>
      </c>
      <c r="H45" s="11">
        <f>IF($A45="","",COUNTIFS(Tickets!$I$6:$I$205,$A45,Tickets!$N$6:$N$205,"Missed"))</f>
        <v/>
      </c>
      <c r="I45" s="15">
        <f>IF($A45="","",IFERROR(COUNTIFS(Tickets!$I$6:$I$205,$A45,Tickets!$N$6:$N$205,"Met")/(COUNTIFS(Tickets!$I$6:$I$205,$A45,Tickets!$N$6:$N$205,"Met")+COUNTIFS(Tickets!$I$6:$I$205,$A45,Tickets!$N$6:$N$205,"Missed")),0))</f>
        <v/>
      </c>
      <c r="J45" s="11">
        <f>IF($A45="","",COUNTIFS(Tickets!$I$6:$I$205,$A45,Tickets!$F$6:$F$205,"&gt;0"))</f>
        <v/>
      </c>
      <c r="K45" s="15">
        <f>IF($A45="","",IFERROR(COUNTIFS(Tickets!$I$6:$I$205,$A45,Tickets!$F$6:$F$205,"&gt;=4")/COUNTIFS(Tickets!$I$6:$I$205,$A45,Tickets!$F$6:$F$205,"&gt;0"),0))</f>
        <v/>
      </c>
      <c r="L45" s="16">
        <f>IF($A45="","",IFERROR($E45/$D45,0))</f>
        <v/>
      </c>
    </row>
    <row r="47">
      <c r="A47" s="17" t="inlineStr">
        <is>
          <t>Tickets whose agent is not on this roster</t>
        </is>
      </c>
      <c r="E47" s="18">
        <f>SUMPRODUCT(--(Tickets!$I$6:$I$205&lt;&gt;""),--(COUNTIF($A$6:$A$45,Tickets!$I$6:$I$205)=0))</f>
        <v/>
      </c>
    </row>
    <row r="48">
      <c r="A48" s="2" t="inlineStr">
        <is>
          <t>A ticket with a misspelt agent name counts nowhere. This should be 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5"/>
  <sheetViews>
    <sheetView workbookViewId="0">
      <pane ySplit="5" topLeftCell="A6" activePane="bottomLeft" state="frozen"/>
      <selection pane="bottomLeft" activeCell="A1" sqref="A1"/>
    </sheetView>
  </sheetViews>
  <sheetFormatPr baseColWidth="8" defaultRowHeight="15"/>
  <cols>
    <col width="10" customWidth="1" min="1" max="1"/>
    <col width="16" customWidth="1" min="2" max="2"/>
    <col width="16" customWidth="1" min="3" max="3"/>
    <col width="10" customWidth="1" min="4" max="4"/>
    <col width="11" customWidth="1" min="5" max="5"/>
    <col width="11" customWidth="1" min="6" max="6"/>
    <col width="12" customWidth="1" min="7" max="7"/>
    <col width="14" customWidth="1" min="8" max="8"/>
    <col width="14" customWidth="1" min="10" max="10"/>
    <col width="46" customWidth="1" min="11" max="11"/>
  </cols>
  <sheetData>
    <row r="1">
      <c r="A1" s="1" t="inlineStr">
        <is>
          <t>SLA</t>
        </is>
      </c>
    </row>
    <row r="2">
      <c r="A2" s="2" t="inlineStr">
        <is>
          <t>Target response and resolution times by priority, and the holiday list the business-day column uses. Everything here is typed.</t>
        </is>
      </c>
    </row>
    <row r="5">
      <c r="A5" s="6" t="inlineStr">
        <is>
          <t>Priority</t>
        </is>
      </c>
      <c r="B5" s="6" t="inlineStr">
        <is>
          <t>First reply target (h)</t>
        </is>
      </c>
      <c r="C5" s="6" t="inlineStr">
        <is>
          <t>Resolution target (h)</t>
        </is>
      </c>
      <c r="D5" s="6" t="inlineStr">
        <is>
          <t>Tickets</t>
        </is>
      </c>
      <c r="E5" s="6" t="inlineStr">
        <is>
          <t>Reply met</t>
        </is>
      </c>
      <c r="F5" s="6" t="inlineStr">
        <is>
          <t>Reply missed</t>
        </is>
      </c>
      <c r="G5" s="6" t="inlineStr">
        <is>
          <t>Reply met %</t>
        </is>
      </c>
      <c r="H5" s="6" t="inlineStr">
        <is>
          <t>Resolution met %</t>
        </is>
      </c>
      <c r="J5" s="3" t="inlineStr">
        <is>
          <t>Holidays</t>
        </is>
      </c>
    </row>
    <row r="6">
      <c r="A6" s="7" t="inlineStr">
        <is>
          <t>P1</t>
        </is>
      </c>
      <c r="B6" s="14" t="n">
        <v>1</v>
      </c>
      <c r="C6" s="14" t="n">
        <v>8</v>
      </c>
      <c r="D6" s="11">
        <f>IF($A6="","",COUNTIFS(Tickets!$G$6:$G$205,$A6))</f>
        <v/>
      </c>
      <c r="E6" s="11">
        <f>IF($A6="","",COUNTIFS(Tickets!$G$6:$G$205,$A6,Tickets!$N$6:$N$205,"Met"))</f>
        <v/>
      </c>
      <c r="F6" s="11">
        <f>IF($A6="","",COUNTIFS(Tickets!$G$6:$G$205,$A6,Tickets!$N$6:$N$205,"Missed"))</f>
        <v/>
      </c>
      <c r="G6" s="15">
        <f>IF($A6="","",IFERROR($E6/($E6+$F6),0))</f>
        <v/>
      </c>
      <c r="H6" s="15">
        <f>IF($A6="","",IFERROR(COUNTIFS(Tickets!$G$6:$G$205,$A6,Tickets!$P$6:$P$205,"Met")/(COUNTIFS(Tickets!$G$6:$G$205,$A6,Tickets!$P$6:$P$205,"Met")+COUNTIFS(Tickets!$G$6:$G$205,$A6,Tickets!$P$6:$P$205,"Missed")),0))</f>
        <v/>
      </c>
      <c r="J6" s="19" t="n"/>
      <c r="K6" s="2" t="inlineStr">
        <is>
          <t>Dates the team does not work. The Business days to reply column on Tickets skips these and every Saturday and Sunday.</t>
        </is>
      </c>
    </row>
    <row r="7">
      <c r="A7" s="7" t="inlineStr">
        <is>
          <t>P2</t>
        </is>
      </c>
      <c r="B7" s="14" t="n">
        <v>4</v>
      </c>
      <c r="C7" s="14" t="n">
        <v>24</v>
      </c>
      <c r="D7" s="11">
        <f>IF($A7="","",COUNTIFS(Tickets!$G$6:$G$205,$A7))</f>
        <v/>
      </c>
      <c r="E7" s="11">
        <f>IF($A7="","",COUNTIFS(Tickets!$G$6:$G$205,$A7,Tickets!$N$6:$N$205,"Met"))</f>
        <v/>
      </c>
      <c r="F7" s="11">
        <f>IF($A7="","",COUNTIFS(Tickets!$G$6:$G$205,$A7,Tickets!$N$6:$N$205,"Missed"))</f>
        <v/>
      </c>
      <c r="G7" s="15">
        <f>IF($A7="","",IFERROR($E7/($E7+$F7),0))</f>
        <v/>
      </c>
      <c r="H7" s="15">
        <f>IF($A7="","",IFERROR(COUNTIFS(Tickets!$G$6:$G$205,$A7,Tickets!$P$6:$P$205,"Met")/(COUNTIFS(Tickets!$G$6:$G$205,$A7,Tickets!$P$6:$P$205,"Met")+COUNTIFS(Tickets!$G$6:$G$205,$A7,Tickets!$P$6:$P$205,"Missed")),0))</f>
        <v/>
      </c>
      <c r="J7" s="19" t="n"/>
    </row>
    <row r="8">
      <c r="A8" s="7" t="inlineStr">
        <is>
          <t>P3</t>
        </is>
      </c>
      <c r="B8" s="14" t="n">
        <v>8</v>
      </c>
      <c r="C8" s="14" t="n">
        <v>72</v>
      </c>
      <c r="D8" s="11">
        <f>IF($A8="","",COUNTIFS(Tickets!$G$6:$G$205,$A8))</f>
        <v/>
      </c>
      <c r="E8" s="11">
        <f>IF($A8="","",COUNTIFS(Tickets!$G$6:$G$205,$A8,Tickets!$N$6:$N$205,"Met"))</f>
        <v/>
      </c>
      <c r="F8" s="11">
        <f>IF($A8="","",COUNTIFS(Tickets!$G$6:$G$205,$A8,Tickets!$N$6:$N$205,"Missed"))</f>
        <v/>
      </c>
      <c r="G8" s="15">
        <f>IF($A8="","",IFERROR($E8/($E8+$F8),0))</f>
        <v/>
      </c>
      <c r="H8" s="15">
        <f>IF($A8="","",IFERROR(COUNTIFS(Tickets!$G$6:$G$205,$A8,Tickets!$P$6:$P$205,"Met")/(COUNTIFS(Tickets!$G$6:$G$205,$A8,Tickets!$P$6:$P$205,"Met")+COUNTIFS(Tickets!$G$6:$G$205,$A8,Tickets!$P$6:$P$205,"Missed")),0))</f>
        <v/>
      </c>
      <c r="J8" s="19" t="n"/>
      <c r="K8" s="2" t="inlineStr">
        <is>
          <t>Targets are in hours of elapsed clock time, which is what the customer experiences. Business days are reported separately rather than mixed in.</t>
        </is>
      </c>
    </row>
    <row r="9">
      <c r="A9" s="7" t="n"/>
      <c r="B9" s="14" t="n"/>
      <c r="C9" s="14" t="n"/>
      <c r="D9" s="11">
        <f>IF($A9="","",COUNTIFS(Tickets!$G$6:$G$205,$A9))</f>
        <v/>
      </c>
      <c r="E9" s="11">
        <f>IF($A9="","",COUNTIFS(Tickets!$G$6:$G$205,$A9,Tickets!$N$6:$N$205,"Met"))</f>
        <v/>
      </c>
      <c r="F9" s="11">
        <f>IF($A9="","",COUNTIFS(Tickets!$G$6:$G$205,$A9,Tickets!$N$6:$N$205,"Missed"))</f>
        <v/>
      </c>
      <c r="G9" s="15">
        <f>IF($A9="","",IFERROR($E9/($E9+$F9),0))</f>
        <v/>
      </c>
      <c r="H9" s="15">
        <f>IF($A9="","",IFERROR(COUNTIFS(Tickets!$G$6:$G$205,$A9,Tickets!$P$6:$P$205,"Met")/(COUNTIFS(Tickets!$G$6:$G$205,$A9,Tickets!$P$6:$P$205,"Met")+COUNTIFS(Tickets!$G$6:$G$205,$A9,Tickets!$P$6:$P$205,"Missed")),0))</f>
        <v/>
      </c>
      <c r="J9" s="19" t="n"/>
    </row>
    <row r="10">
      <c r="A10" s="7" t="n"/>
      <c r="B10" s="14" t="n"/>
      <c r="C10" s="14" t="n"/>
      <c r="D10" s="11">
        <f>IF($A10="","",COUNTIFS(Tickets!$G$6:$G$205,$A10))</f>
        <v/>
      </c>
      <c r="E10" s="11">
        <f>IF($A10="","",COUNTIFS(Tickets!$G$6:$G$205,$A10,Tickets!$N$6:$N$205,"Met"))</f>
        <v/>
      </c>
      <c r="F10" s="11">
        <f>IF($A10="","",COUNTIFS(Tickets!$G$6:$G$205,$A10,Tickets!$N$6:$N$205,"Missed"))</f>
        <v/>
      </c>
      <c r="G10" s="15">
        <f>IF($A10="","",IFERROR($E10/($E10+$F10),0))</f>
        <v/>
      </c>
      <c r="H10" s="15">
        <f>IF($A10="","",IFERROR(COUNTIFS(Tickets!$G$6:$G$205,$A10,Tickets!$P$6:$P$205,"Met")/(COUNTIFS(Tickets!$G$6:$G$205,$A10,Tickets!$P$6:$P$205,"Met")+COUNTIFS(Tickets!$G$6:$G$205,$A10,Tickets!$P$6:$P$205,"Missed")),0))</f>
        <v/>
      </c>
      <c r="J10" s="19" t="n"/>
    </row>
    <row r="11">
      <c r="J11" s="19" t="n"/>
    </row>
    <row r="12">
      <c r="J12" s="19" t="n"/>
    </row>
    <row r="13">
      <c r="J13" s="19" t="n"/>
    </row>
    <row r="14">
      <c r="J14" s="19" t="n"/>
    </row>
    <row r="15">
      <c r="J15" s="19" t="n"/>
    </row>
    <row r="16">
      <c r="J16" s="19" t="n"/>
    </row>
    <row r="17">
      <c r="J17" s="19" t="n"/>
    </row>
    <row r="18">
      <c r="J18" s="19" t="n"/>
    </row>
    <row r="19">
      <c r="J19" s="19" t="n"/>
    </row>
    <row r="20">
      <c r="J20" s="19" t="n"/>
    </row>
    <row r="21">
      <c r="J21" s="19" t="n"/>
    </row>
    <row r="22">
      <c r="J22" s="19" t="n"/>
    </row>
    <row r="23">
      <c r="J23" s="19" t="n"/>
    </row>
    <row r="24">
      <c r="J24" s="19" t="n"/>
    </row>
    <row r="25">
      <c r="J25" s="19"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4"/>
  <sheetViews>
    <sheetView workbookViewId="0">
      <selection pane="bottomLeft" activeCell="A1" sqref="A1"/>
    </sheetView>
  </sheetViews>
  <sheetFormatPr baseColWidth="8" defaultRowHeight="15"/>
  <cols>
    <col width="38" customWidth="1" min="1" max="1"/>
    <col width="13" customWidth="1" min="2" max="2"/>
    <col width="13" customWidth="1" min="3" max="3"/>
    <col width="15" customWidth="1" min="4" max="4"/>
    <col width="13" customWidth="1" min="5" max="5"/>
    <col width="13" customWidth="1" min="6" max="6"/>
    <col width="15" customWidth="1" min="7" max="7"/>
    <col width="13" customWidth="1" min="8" max="8"/>
  </cols>
  <sheetData>
    <row r="1">
      <c r="A1" s="1" t="inlineStr">
        <is>
          <t>Dashboard</t>
        </is>
      </c>
    </row>
    <row r="2">
      <c r="A2" s="2" t="inlineStr">
        <is>
          <t>Nothing is typed here except the percentile points, the category names and the first week. Percentiles first — the average is the number that hides the problem.</t>
        </is>
      </c>
    </row>
    <row r="4">
      <c r="A4" s="3" t="inlineStr">
        <is>
          <t>Volume</t>
        </is>
      </c>
    </row>
    <row r="5">
      <c r="A5" s="17" t="inlineStr">
        <is>
          <t>Tickets logged</t>
        </is>
      </c>
      <c r="B5" s="18">
        <f>COUNTA(Tickets!$A$6:$A$205)</f>
        <v/>
      </c>
    </row>
    <row r="6">
      <c r="A6" s="17" t="inlineStr">
        <is>
          <t>Tickets with a first reply</t>
        </is>
      </c>
      <c r="B6" s="18">
        <f>COUNT(Tickets!$E$6:$E$205)</f>
        <v/>
      </c>
    </row>
    <row r="7">
      <c r="A7" s="17" t="inlineStr">
        <is>
          <t>Tickets resolved</t>
        </is>
      </c>
      <c r="B7" s="18">
        <f>COUNT(Tickets!$J$6:$J$205)</f>
        <v/>
      </c>
    </row>
    <row r="8">
      <c r="A8" s="17" t="inlineStr">
        <is>
          <t>Still waiting for a first reply</t>
        </is>
      </c>
      <c r="B8" s="18">
        <f>MAX(0,$B$5-$B$6)</f>
        <v/>
      </c>
    </row>
    <row r="9">
      <c r="A9" s="17" t="inlineStr">
        <is>
          <t>Average first response (h)</t>
        </is>
      </c>
      <c r="B9" s="20">
        <f>IFERROR(AVERAGE(Tickets!$E$6:$E$205),0)</f>
        <v/>
      </c>
      <c r="D9" s="13">
        <f>IF($B$5=0,"",IF($B$9&lt;=0,"",IF($E$23/$B$9&gt;=3,"The 90th percentile is "&amp;ROUND($E$23/$B$9,1)&amp;"x the average — the average is hiding a slow tail","Average and P90 are within 3x of each other")))</f>
        <v/>
      </c>
    </row>
    <row r="10">
      <c r="A10" s="17" t="inlineStr">
        <is>
          <t>Median first response (h)</t>
        </is>
      </c>
      <c r="B10" s="20">
        <f>IFERROR(MEDIAN(Tickets!$E$6:$E$205),0)</f>
        <v/>
      </c>
    </row>
    <row r="11">
      <c r="A11" s="17" t="inlineStr">
        <is>
          <t>Average resolution (h)</t>
        </is>
      </c>
      <c r="B11" s="20">
        <f>IFERROR(AVERAGE(Tickets!$J$6:$J$205),0)</f>
        <v/>
      </c>
    </row>
    <row r="12">
      <c r="A12" s="17" t="inlineStr">
        <is>
          <t>CSAT responses</t>
        </is>
      </c>
      <c r="B12" s="18">
        <f>COUNTIF(Tickets!$F$6:$F$205,"&gt;0")</f>
        <v/>
      </c>
    </row>
    <row r="13">
      <c r="A13" s="17" t="inlineStr">
        <is>
          <t>CSAT % (4s and 5s)</t>
        </is>
      </c>
      <c r="B13" s="21">
        <f>IFERROR(COUNTIF(Tickets!$F$6:$F$205,"&gt;=4")/COUNTIF(Tickets!$F$6:$F$205,"&gt;0"),0)</f>
        <v/>
      </c>
    </row>
    <row r="14">
      <c r="A14" s="17" t="inlineStr">
        <is>
          <t>Reply SLA met %</t>
        </is>
      </c>
      <c r="B14" s="21">
        <f>IFERROR(COUNTIF(Tickets!$N$6:$N$205,"Met")/(COUNTIF(Tickets!$N$6:$N$205,"Met")+COUNTIF(Tickets!$N$6:$N$205,"Missed")),0)</f>
        <v/>
      </c>
    </row>
    <row r="15">
      <c r="A15" s="17" t="inlineStr">
        <is>
          <t>Resolution SLA met %</t>
        </is>
      </c>
      <c r="B15" s="21">
        <f>IFERROR(COUNTIF(Tickets!$P$6:$P$205,"Met")/(COUNTIF(Tickets!$P$6:$P$205,"Met")+COUNTIF(Tickets!$P$6:$P$205,"Missed")),0)</f>
        <v/>
      </c>
    </row>
    <row r="18">
      <c r="A18" s="3" t="inlineStr">
        <is>
          <t>Percentiles — first response and resolution</t>
        </is>
      </c>
    </row>
    <row r="19">
      <c r="A19" s="2" t="inlineStr">
        <is>
          <t>Rank k = 1 + p x (n - 1), then interpolate between the kth and the (k+1)th smallest. That is PERCENTILE.INC, written out.</t>
        </is>
      </c>
    </row>
    <row r="20">
      <c r="A20" s="6" t="inlineStr">
        <is>
          <t>Percentile</t>
        </is>
      </c>
      <c r="B20" s="6" t="inlineStr">
        <is>
          <t>p</t>
        </is>
      </c>
      <c r="C20" s="6" t="inlineStr">
        <is>
          <t>n (replied)</t>
        </is>
      </c>
      <c r="D20" s="6" t="inlineStr">
        <is>
          <t>Rank k</t>
        </is>
      </c>
      <c r="E20" s="6" t="inlineStr">
        <is>
          <t>First response (h)</t>
        </is>
      </c>
      <c r="F20" s="6" t="inlineStr">
        <is>
          <t>n (resolved)</t>
        </is>
      </c>
      <c r="G20" s="6" t="inlineStr">
        <is>
          <t>Rank k</t>
        </is>
      </c>
      <c r="H20" s="6" t="inlineStr">
        <is>
          <t>Resolution (h)</t>
        </is>
      </c>
    </row>
    <row r="21">
      <c r="A21" s="13">
        <f>IF($B21="","","P"&amp;TEXT($B21*100,"0"))</f>
        <v/>
      </c>
      <c r="B21" s="22" t="n">
        <v>0.5</v>
      </c>
      <c r="C21" s="11">
        <f>COUNT(Tickets!$E$6:$E$205)</f>
        <v/>
      </c>
      <c r="D21" s="16">
        <f>IF(OR($B21="",$C21=0),"",1+$B21*($C21-1))</f>
        <v/>
      </c>
      <c r="E21" s="9">
        <f>IF($D21="","",IFERROR(SMALL(Tickets!$E$6:$E$205,INT($D21)),0)+($D21-INT($D21))*IFERROR(SMALL(Tickets!$E$6:$E$205,INT($D21)+1)-SMALL(Tickets!$E$6:$E$205,INT($D21)),0))</f>
        <v/>
      </c>
      <c r="F21" s="11">
        <f>COUNT(Tickets!$J$6:$J$205)</f>
        <v/>
      </c>
      <c r="G21" s="16">
        <f>IF(OR($B21="",$F21=0),"",1+$B21*($F21-1))</f>
        <v/>
      </c>
      <c r="H21" s="9">
        <f>IF($G21="","",IFERROR(SMALL(Tickets!$J$6:$J$205,INT($G21)),0)+($G21-INT($G21))*IFERROR(SMALL(Tickets!$J$6:$J$205,INT($G21)+1)-SMALL(Tickets!$J$6:$J$205,INT($G21)),0))</f>
        <v/>
      </c>
    </row>
    <row r="22">
      <c r="A22" s="13">
        <f>IF($B22="","","P"&amp;TEXT($B22*100,"0"))</f>
        <v/>
      </c>
      <c r="B22" s="22" t="n">
        <v>0.75</v>
      </c>
      <c r="C22" s="11">
        <f>COUNT(Tickets!$E$6:$E$205)</f>
        <v/>
      </c>
      <c r="D22" s="16">
        <f>IF(OR($B22="",$C22=0),"",1+$B22*($C22-1))</f>
        <v/>
      </c>
      <c r="E22" s="9">
        <f>IF($D22="","",IFERROR(SMALL(Tickets!$E$6:$E$205,INT($D22)),0)+($D22-INT($D22))*IFERROR(SMALL(Tickets!$E$6:$E$205,INT($D22)+1)-SMALL(Tickets!$E$6:$E$205,INT($D22)),0))</f>
        <v/>
      </c>
      <c r="F22" s="11">
        <f>COUNT(Tickets!$J$6:$J$205)</f>
        <v/>
      </c>
      <c r="G22" s="16">
        <f>IF(OR($B22="",$F22=0),"",1+$B22*($F22-1))</f>
        <v/>
      </c>
      <c r="H22" s="9">
        <f>IF($G22="","",IFERROR(SMALL(Tickets!$J$6:$J$205,INT($G22)),0)+($G22-INT($G22))*IFERROR(SMALL(Tickets!$J$6:$J$205,INT($G22)+1)-SMALL(Tickets!$J$6:$J$205,INT($G22)),0))</f>
        <v/>
      </c>
    </row>
    <row r="23">
      <c r="A23" s="13">
        <f>IF($B23="","","P"&amp;TEXT($B23*100,"0"))</f>
        <v/>
      </c>
      <c r="B23" s="22" t="n">
        <v>0.9</v>
      </c>
      <c r="C23" s="11">
        <f>COUNT(Tickets!$E$6:$E$205)</f>
        <v/>
      </c>
      <c r="D23" s="16">
        <f>IF(OR($B23="",$C23=0),"",1+$B23*($C23-1))</f>
        <v/>
      </c>
      <c r="E23" s="20">
        <f>IF($D23="","",IFERROR(SMALL(Tickets!$E$6:$E$205,INT($D23)),0)+($D23-INT($D23))*IFERROR(SMALL(Tickets!$E$6:$E$205,INT($D23)+1)-SMALL(Tickets!$E$6:$E$205,INT($D23)),0))</f>
        <v/>
      </c>
      <c r="F23" s="11">
        <f>COUNT(Tickets!$J$6:$J$205)</f>
        <v/>
      </c>
      <c r="G23" s="16">
        <f>IF(OR($B23="",$F23=0),"",1+$B23*($F23-1))</f>
        <v/>
      </c>
      <c r="H23" s="20">
        <f>IF($G23="","",IFERROR(SMALL(Tickets!$J$6:$J$205,INT($G23)),0)+($G23-INT($G23))*IFERROR(SMALL(Tickets!$J$6:$J$205,INT($G23)+1)-SMALL(Tickets!$J$6:$J$205,INT($G23)),0))</f>
        <v/>
      </c>
    </row>
    <row r="24">
      <c r="A24" s="13">
        <f>IF($B24="","","P"&amp;TEXT($B24*100,"0"))</f>
        <v/>
      </c>
      <c r="B24" s="22" t="n">
        <v>0.95</v>
      </c>
      <c r="C24" s="11">
        <f>COUNT(Tickets!$E$6:$E$205)</f>
        <v/>
      </c>
      <c r="D24" s="16">
        <f>IF(OR($B24="",$C24=0),"",1+$B24*($C24-1))</f>
        <v/>
      </c>
      <c r="E24" s="9">
        <f>IF($D24="","",IFERROR(SMALL(Tickets!$E$6:$E$205,INT($D24)),0)+($D24-INT($D24))*IFERROR(SMALL(Tickets!$E$6:$E$205,INT($D24)+1)-SMALL(Tickets!$E$6:$E$205,INT($D24)),0))</f>
        <v/>
      </c>
      <c r="F24" s="11">
        <f>COUNT(Tickets!$J$6:$J$205)</f>
        <v/>
      </c>
      <c r="G24" s="16">
        <f>IF(OR($B24="",$F24=0),"",1+$B24*($F24-1))</f>
        <v/>
      </c>
      <c r="H24" s="9">
        <f>IF($G24="","",IFERROR(SMALL(Tickets!$J$6:$J$205,INT($G24)),0)+($G24-INT($G24))*IFERROR(SMALL(Tickets!$J$6:$J$205,INT($G24)+1)-SMALL(Tickets!$J$6:$J$205,INT($G24)),0))</f>
        <v/>
      </c>
    </row>
    <row r="26">
      <c r="A26" s="2" t="inlineStr">
        <is>
          <t>P90 is the number to put in an SLA. The average is met by definition about half the time and tells a customer nothing.</t>
        </is>
      </c>
    </row>
    <row r="29">
      <c r="A29" s="3" t="inlineStr">
        <is>
          <t>By category</t>
        </is>
      </c>
    </row>
    <row r="30">
      <c r="A30" s="6" t="inlineStr">
        <is>
          <t>Category</t>
        </is>
      </c>
      <c r="B30" s="6" t="inlineStr">
        <is>
          <t>Tickets</t>
        </is>
      </c>
      <c r="C30" s="6" t="inlineStr">
        <is>
          <t>Avg FRT (h)</t>
        </is>
      </c>
      <c r="D30" s="6" t="inlineStr">
        <is>
          <t>Avg resolution (h)</t>
        </is>
      </c>
      <c r="E30" s="6" t="inlineStr">
        <is>
          <t>CSAT responses</t>
        </is>
      </c>
      <c r="F30" s="6" t="inlineStr">
        <is>
          <t>CSAT % (4-5)</t>
        </is>
      </c>
      <c r="G30" s="6" t="inlineStr">
        <is>
          <t>Reply SLA met %</t>
        </is>
      </c>
      <c r="H30" s="6" t="inlineStr">
        <is>
          <t>Reply SLA missed</t>
        </is>
      </c>
    </row>
    <row r="31">
      <c r="A31" s="7" t="inlineStr">
        <is>
          <t>Password reset</t>
        </is>
      </c>
      <c r="B31" s="11">
        <f>IF($A31="","",COUNTIFS(Tickets!$H$6:$H$205,$A31))</f>
        <v/>
      </c>
      <c r="C31" s="9">
        <f>IF($A31="","",IFERROR(AVERAGEIFS(Tickets!$E$6:$E$205,Tickets!$H$6:$H$205,$A31),""))</f>
        <v/>
      </c>
      <c r="D31" s="9">
        <f>IF($A31="","",IFERROR(AVERAGEIFS(Tickets!$J$6:$J$205,Tickets!$H$6:$H$205,$A31),""))</f>
        <v/>
      </c>
      <c r="E31" s="11">
        <f>IF($A31="","",COUNTIFS(Tickets!$H$6:$H$205,$A31,Tickets!$F$6:$F$205,"&gt;0"))</f>
        <v/>
      </c>
      <c r="F31" s="15">
        <f>IF($A31="","",IFERROR(COUNTIFS(Tickets!$H$6:$H$205,$A31,Tickets!$F$6:$F$205,"&gt;=4")/COUNTIFS(Tickets!$H$6:$H$205,$A31,Tickets!$F$6:$F$205,"&gt;0"),0))</f>
        <v/>
      </c>
      <c r="G31" s="15">
        <f>IF($A31="","",IFERROR(COUNTIFS(Tickets!$H$6:$H$205,$A31,Tickets!$N$6:$N$205,"Met")/(COUNTIFS(Tickets!$H$6:$H$205,$A31,Tickets!$N$6:$N$205,"Met")+COUNTIFS(Tickets!$H$6:$H$205,$A31,Tickets!$N$6:$N$205,"Missed")),0))</f>
        <v/>
      </c>
      <c r="H31" s="11">
        <f>IF($A31="","",COUNTIFS(Tickets!$H$6:$H$205,$A31,Tickets!$N$6:$N$205,"Missed"))</f>
        <v/>
      </c>
    </row>
    <row r="32">
      <c r="A32" s="7" t="inlineStr">
        <is>
          <t>Technical</t>
        </is>
      </c>
      <c r="B32" s="11">
        <f>IF($A32="","",COUNTIFS(Tickets!$H$6:$H$205,$A32))</f>
        <v/>
      </c>
      <c r="C32" s="9">
        <f>IF($A32="","",IFERROR(AVERAGEIFS(Tickets!$E$6:$E$205,Tickets!$H$6:$H$205,$A32),""))</f>
        <v/>
      </c>
      <c r="D32" s="9">
        <f>IF($A32="","",IFERROR(AVERAGEIFS(Tickets!$J$6:$J$205,Tickets!$H$6:$H$205,$A32),""))</f>
        <v/>
      </c>
      <c r="E32" s="11">
        <f>IF($A32="","",COUNTIFS(Tickets!$H$6:$H$205,$A32,Tickets!$F$6:$F$205,"&gt;0"))</f>
        <v/>
      </c>
      <c r="F32" s="15">
        <f>IF($A32="","",IFERROR(COUNTIFS(Tickets!$H$6:$H$205,$A32,Tickets!$F$6:$F$205,"&gt;=4")/COUNTIFS(Tickets!$H$6:$H$205,$A32,Tickets!$F$6:$F$205,"&gt;0"),0))</f>
        <v/>
      </c>
      <c r="G32" s="15">
        <f>IF($A32="","",IFERROR(COUNTIFS(Tickets!$H$6:$H$205,$A32,Tickets!$N$6:$N$205,"Met")/(COUNTIFS(Tickets!$H$6:$H$205,$A32,Tickets!$N$6:$N$205,"Met")+COUNTIFS(Tickets!$H$6:$H$205,$A32,Tickets!$N$6:$N$205,"Missed")),0))</f>
        <v/>
      </c>
      <c r="H32" s="11">
        <f>IF($A32="","",COUNTIFS(Tickets!$H$6:$H$205,$A32,Tickets!$N$6:$N$205,"Missed"))</f>
        <v/>
      </c>
    </row>
    <row r="33">
      <c r="A33" s="7" t="n"/>
      <c r="B33" s="11">
        <f>IF($A33="","",COUNTIFS(Tickets!$H$6:$H$205,$A33))</f>
        <v/>
      </c>
      <c r="C33" s="9">
        <f>IF($A33="","",IFERROR(AVERAGEIFS(Tickets!$E$6:$E$205,Tickets!$H$6:$H$205,$A33),""))</f>
        <v/>
      </c>
      <c r="D33" s="9">
        <f>IF($A33="","",IFERROR(AVERAGEIFS(Tickets!$J$6:$J$205,Tickets!$H$6:$H$205,$A33),""))</f>
        <v/>
      </c>
      <c r="E33" s="11">
        <f>IF($A33="","",COUNTIFS(Tickets!$H$6:$H$205,$A33,Tickets!$F$6:$F$205,"&gt;0"))</f>
        <v/>
      </c>
      <c r="F33" s="15">
        <f>IF($A33="","",IFERROR(COUNTIFS(Tickets!$H$6:$H$205,$A33,Tickets!$F$6:$F$205,"&gt;=4")/COUNTIFS(Tickets!$H$6:$H$205,$A33,Tickets!$F$6:$F$205,"&gt;0"),0))</f>
        <v/>
      </c>
      <c r="G33" s="15">
        <f>IF($A33="","",IFERROR(COUNTIFS(Tickets!$H$6:$H$205,$A33,Tickets!$N$6:$N$205,"Met")/(COUNTIFS(Tickets!$H$6:$H$205,$A33,Tickets!$N$6:$N$205,"Met")+COUNTIFS(Tickets!$H$6:$H$205,$A33,Tickets!$N$6:$N$205,"Missed")),0))</f>
        <v/>
      </c>
      <c r="H33" s="11">
        <f>IF($A33="","",COUNTIFS(Tickets!$H$6:$H$205,$A33,Tickets!$N$6:$N$205,"Missed"))</f>
        <v/>
      </c>
    </row>
    <row r="34">
      <c r="A34" s="7" t="n"/>
      <c r="B34" s="11">
        <f>IF($A34="","",COUNTIFS(Tickets!$H$6:$H$205,$A34))</f>
        <v/>
      </c>
      <c r="C34" s="9">
        <f>IF($A34="","",IFERROR(AVERAGEIFS(Tickets!$E$6:$E$205,Tickets!$H$6:$H$205,$A34),""))</f>
        <v/>
      </c>
      <c r="D34" s="9">
        <f>IF($A34="","",IFERROR(AVERAGEIFS(Tickets!$J$6:$J$205,Tickets!$H$6:$H$205,$A34),""))</f>
        <v/>
      </c>
      <c r="E34" s="11">
        <f>IF($A34="","",COUNTIFS(Tickets!$H$6:$H$205,$A34,Tickets!$F$6:$F$205,"&gt;0"))</f>
        <v/>
      </c>
      <c r="F34" s="15">
        <f>IF($A34="","",IFERROR(COUNTIFS(Tickets!$H$6:$H$205,$A34,Tickets!$F$6:$F$205,"&gt;=4")/COUNTIFS(Tickets!$H$6:$H$205,$A34,Tickets!$F$6:$F$205,"&gt;0"),0))</f>
        <v/>
      </c>
      <c r="G34" s="15">
        <f>IF($A34="","",IFERROR(COUNTIFS(Tickets!$H$6:$H$205,$A34,Tickets!$N$6:$N$205,"Met")/(COUNTIFS(Tickets!$H$6:$H$205,$A34,Tickets!$N$6:$N$205,"Met")+COUNTIFS(Tickets!$H$6:$H$205,$A34,Tickets!$N$6:$N$205,"Missed")),0))</f>
        <v/>
      </c>
      <c r="H34" s="11">
        <f>IF($A34="","",COUNTIFS(Tickets!$H$6:$H$205,$A34,Tickets!$N$6:$N$205,"Missed"))</f>
        <v/>
      </c>
    </row>
    <row r="35">
      <c r="A35" s="7" t="n"/>
      <c r="B35" s="11">
        <f>IF($A35="","",COUNTIFS(Tickets!$H$6:$H$205,$A35))</f>
        <v/>
      </c>
      <c r="C35" s="9">
        <f>IF($A35="","",IFERROR(AVERAGEIFS(Tickets!$E$6:$E$205,Tickets!$H$6:$H$205,$A35),""))</f>
        <v/>
      </c>
      <c r="D35" s="9">
        <f>IF($A35="","",IFERROR(AVERAGEIFS(Tickets!$J$6:$J$205,Tickets!$H$6:$H$205,$A35),""))</f>
        <v/>
      </c>
      <c r="E35" s="11">
        <f>IF($A35="","",COUNTIFS(Tickets!$H$6:$H$205,$A35,Tickets!$F$6:$F$205,"&gt;0"))</f>
        <v/>
      </c>
      <c r="F35" s="15">
        <f>IF($A35="","",IFERROR(COUNTIFS(Tickets!$H$6:$H$205,$A35,Tickets!$F$6:$F$205,"&gt;=4")/COUNTIFS(Tickets!$H$6:$H$205,$A35,Tickets!$F$6:$F$205,"&gt;0"),0))</f>
        <v/>
      </c>
      <c r="G35" s="15">
        <f>IF($A35="","",IFERROR(COUNTIFS(Tickets!$H$6:$H$205,$A35,Tickets!$N$6:$N$205,"Met")/(COUNTIFS(Tickets!$H$6:$H$205,$A35,Tickets!$N$6:$N$205,"Met")+COUNTIFS(Tickets!$H$6:$H$205,$A35,Tickets!$N$6:$N$205,"Missed")),0))</f>
        <v/>
      </c>
      <c r="H35" s="11">
        <f>IF($A35="","",COUNTIFS(Tickets!$H$6:$H$205,$A35,Tickets!$N$6:$N$205,"Missed"))</f>
        <v/>
      </c>
    </row>
    <row r="36">
      <c r="A36" s="7" t="n"/>
      <c r="B36" s="11">
        <f>IF($A36="","",COUNTIFS(Tickets!$H$6:$H$205,$A36))</f>
        <v/>
      </c>
      <c r="C36" s="9">
        <f>IF($A36="","",IFERROR(AVERAGEIFS(Tickets!$E$6:$E$205,Tickets!$H$6:$H$205,$A36),""))</f>
        <v/>
      </c>
      <c r="D36" s="9">
        <f>IF($A36="","",IFERROR(AVERAGEIFS(Tickets!$J$6:$J$205,Tickets!$H$6:$H$205,$A36),""))</f>
        <v/>
      </c>
      <c r="E36" s="11">
        <f>IF($A36="","",COUNTIFS(Tickets!$H$6:$H$205,$A36,Tickets!$F$6:$F$205,"&gt;0"))</f>
        <v/>
      </c>
      <c r="F36" s="15">
        <f>IF($A36="","",IFERROR(COUNTIFS(Tickets!$H$6:$H$205,$A36,Tickets!$F$6:$F$205,"&gt;=4")/COUNTIFS(Tickets!$H$6:$H$205,$A36,Tickets!$F$6:$F$205,"&gt;0"),0))</f>
        <v/>
      </c>
      <c r="G36" s="15">
        <f>IF($A36="","",IFERROR(COUNTIFS(Tickets!$H$6:$H$205,$A36,Tickets!$N$6:$N$205,"Met")/(COUNTIFS(Tickets!$H$6:$H$205,$A36,Tickets!$N$6:$N$205,"Met")+COUNTIFS(Tickets!$H$6:$H$205,$A36,Tickets!$N$6:$N$205,"Missed")),0))</f>
        <v/>
      </c>
      <c r="H36" s="11">
        <f>IF($A36="","",COUNTIFS(Tickets!$H$6:$H$205,$A36,Tickets!$N$6:$N$205,"Missed"))</f>
        <v/>
      </c>
    </row>
    <row r="37">
      <c r="A37" s="7" t="n"/>
      <c r="B37" s="11">
        <f>IF($A37="","",COUNTIFS(Tickets!$H$6:$H$205,$A37))</f>
        <v/>
      </c>
      <c r="C37" s="9">
        <f>IF($A37="","",IFERROR(AVERAGEIFS(Tickets!$E$6:$E$205,Tickets!$H$6:$H$205,$A37),""))</f>
        <v/>
      </c>
      <c r="D37" s="9">
        <f>IF($A37="","",IFERROR(AVERAGEIFS(Tickets!$J$6:$J$205,Tickets!$H$6:$H$205,$A37),""))</f>
        <v/>
      </c>
      <c r="E37" s="11">
        <f>IF($A37="","",COUNTIFS(Tickets!$H$6:$H$205,$A37,Tickets!$F$6:$F$205,"&gt;0"))</f>
        <v/>
      </c>
      <c r="F37" s="15">
        <f>IF($A37="","",IFERROR(COUNTIFS(Tickets!$H$6:$H$205,$A37,Tickets!$F$6:$F$205,"&gt;=4")/COUNTIFS(Tickets!$H$6:$H$205,$A37,Tickets!$F$6:$F$205,"&gt;0"),0))</f>
        <v/>
      </c>
      <c r="G37" s="15">
        <f>IF($A37="","",IFERROR(COUNTIFS(Tickets!$H$6:$H$205,$A37,Tickets!$N$6:$N$205,"Met")/(COUNTIFS(Tickets!$H$6:$H$205,$A37,Tickets!$N$6:$N$205,"Met")+COUNTIFS(Tickets!$H$6:$H$205,$A37,Tickets!$N$6:$N$205,"Missed")),0))</f>
        <v/>
      </c>
      <c r="H37" s="11">
        <f>IF($A37="","",COUNTIFS(Tickets!$H$6:$H$205,$A37,Tickets!$N$6:$N$205,"Missed"))</f>
        <v/>
      </c>
    </row>
    <row r="38">
      <c r="A38" s="7" t="n"/>
      <c r="B38" s="11">
        <f>IF($A38="","",COUNTIFS(Tickets!$H$6:$H$205,$A38))</f>
        <v/>
      </c>
      <c r="C38" s="9">
        <f>IF($A38="","",IFERROR(AVERAGEIFS(Tickets!$E$6:$E$205,Tickets!$H$6:$H$205,$A38),""))</f>
        <v/>
      </c>
      <c r="D38" s="9">
        <f>IF($A38="","",IFERROR(AVERAGEIFS(Tickets!$J$6:$J$205,Tickets!$H$6:$H$205,$A38),""))</f>
        <v/>
      </c>
      <c r="E38" s="11">
        <f>IF($A38="","",COUNTIFS(Tickets!$H$6:$H$205,$A38,Tickets!$F$6:$F$205,"&gt;0"))</f>
        <v/>
      </c>
      <c r="F38" s="15">
        <f>IF($A38="","",IFERROR(COUNTIFS(Tickets!$H$6:$H$205,$A38,Tickets!$F$6:$F$205,"&gt;=4")/COUNTIFS(Tickets!$H$6:$H$205,$A38,Tickets!$F$6:$F$205,"&gt;0"),0))</f>
        <v/>
      </c>
      <c r="G38" s="15">
        <f>IF($A38="","",IFERROR(COUNTIFS(Tickets!$H$6:$H$205,$A38,Tickets!$N$6:$N$205,"Met")/(COUNTIFS(Tickets!$H$6:$H$205,$A38,Tickets!$N$6:$N$205,"Met")+COUNTIFS(Tickets!$H$6:$H$205,$A38,Tickets!$N$6:$N$205,"Missed")),0))</f>
        <v/>
      </c>
      <c r="H38" s="11">
        <f>IF($A38="","",COUNTIFS(Tickets!$H$6:$H$205,$A38,Tickets!$N$6:$N$205,"Missed"))</f>
        <v/>
      </c>
    </row>
    <row r="39">
      <c r="A39" s="7" t="n"/>
      <c r="B39" s="11">
        <f>IF($A39="","",COUNTIFS(Tickets!$H$6:$H$205,$A39))</f>
        <v/>
      </c>
      <c r="C39" s="9">
        <f>IF($A39="","",IFERROR(AVERAGEIFS(Tickets!$E$6:$E$205,Tickets!$H$6:$H$205,$A39),""))</f>
        <v/>
      </c>
      <c r="D39" s="9">
        <f>IF($A39="","",IFERROR(AVERAGEIFS(Tickets!$J$6:$J$205,Tickets!$H$6:$H$205,$A39),""))</f>
        <v/>
      </c>
      <c r="E39" s="11">
        <f>IF($A39="","",COUNTIFS(Tickets!$H$6:$H$205,$A39,Tickets!$F$6:$F$205,"&gt;0"))</f>
        <v/>
      </c>
      <c r="F39" s="15">
        <f>IF($A39="","",IFERROR(COUNTIFS(Tickets!$H$6:$H$205,$A39,Tickets!$F$6:$F$205,"&gt;=4")/COUNTIFS(Tickets!$H$6:$H$205,$A39,Tickets!$F$6:$F$205,"&gt;0"),0))</f>
        <v/>
      </c>
      <c r="G39" s="15">
        <f>IF($A39="","",IFERROR(COUNTIFS(Tickets!$H$6:$H$205,$A39,Tickets!$N$6:$N$205,"Met")/(COUNTIFS(Tickets!$H$6:$H$205,$A39,Tickets!$N$6:$N$205,"Met")+COUNTIFS(Tickets!$H$6:$H$205,$A39,Tickets!$N$6:$N$205,"Missed")),0))</f>
        <v/>
      </c>
      <c r="H39" s="11">
        <f>IF($A39="","",COUNTIFS(Tickets!$H$6:$H$205,$A39,Tickets!$N$6:$N$205,"Missed"))</f>
        <v/>
      </c>
    </row>
    <row r="40">
      <c r="A40" s="7" t="n"/>
      <c r="B40" s="11">
        <f>IF($A40="","",COUNTIFS(Tickets!$H$6:$H$205,$A40))</f>
        <v/>
      </c>
      <c r="C40" s="9">
        <f>IF($A40="","",IFERROR(AVERAGEIFS(Tickets!$E$6:$E$205,Tickets!$H$6:$H$205,$A40),""))</f>
        <v/>
      </c>
      <c r="D40" s="9">
        <f>IF($A40="","",IFERROR(AVERAGEIFS(Tickets!$J$6:$J$205,Tickets!$H$6:$H$205,$A40),""))</f>
        <v/>
      </c>
      <c r="E40" s="11">
        <f>IF($A40="","",COUNTIFS(Tickets!$H$6:$H$205,$A40,Tickets!$F$6:$F$205,"&gt;0"))</f>
        <v/>
      </c>
      <c r="F40" s="15">
        <f>IF($A40="","",IFERROR(COUNTIFS(Tickets!$H$6:$H$205,$A40,Tickets!$F$6:$F$205,"&gt;=4")/COUNTIFS(Tickets!$H$6:$H$205,$A40,Tickets!$F$6:$F$205,"&gt;0"),0))</f>
        <v/>
      </c>
      <c r="G40" s="15">
        <f>IF($A40="","",IFERROR(COUNTIFS(Tickets!$H$6:$H$205,$A40,Tickets!$N$6:$N$205,"Met")/(COUNTIFS(Tickets!$H$6:$H$205,$A40,Tickets!$N$6:$N$205,"Met")+COUNTIFS(Tickets!$H$6:$H$205,$A40,Tickets!$N$6:$N$205,"Missed")),0))</f>
        <v/>
      </c>
      <c r="H40" s="11">
        <f>IF($A40="","",COUNTIFS(Tickets!$H$6:$H$205,$A40,Tickets!$N$6:$N$205,"Missed"))</f>
        <v/>
      </c>
    </row>
    <row r="41">
      <c r="A41" s="7" t="n"/>
      <c r="B41" s="11">
        <f>IF($A41="","",COUNTIFS(Tickets!$H$6:$H$205,$A41))</f>
        <v/>
      </c>
      <c r="C41" s="9">
        <f>IF($A41="","",IFERROR(AVERAGEIFS(Tickets!$E$6:$E$205,Tickets!$H$6:$H$205,$A41),""))</f>
        <v/>
      </c>
      <c r="D41" s="9">
        <f>IF($A41="","",IFERROR(AVERAGEIFS(Tickets!$J$6:$J$205,Tickets!$H$6:$H$205,$A41),""))</f>
        <v/>
      </c>
      <c r="E41" s="11">
        <f>IF($A41="","",COUNTIFS(Tickets!$H$6:$H$205,$A41,Tickets!$F$6:$F$205,"&gt;0"))</f>
        <v/>
      </c>
      <c r="F41" s="15">
        <f>IF($A41="","",IFERROR(COUNTIFS(Tickets!$H$6:$H$205,$A41,Tickets!$F$6:$F$205,"&gt;=4")/COUNTIFS(Tickets!$H$6:$H$205,$A41,Tickets!$F$6:$F$205,"&gt;0"),0))</f>
        <v/>
      </c>
      <c r="G41" s="15">
        <f>IF($A41="","",IFERROR(COUNTIFS(Tickets!$H$6:$H$205,$A41,Tickets!$N$6:$N$205,"Met")/(COUNTIFS(Tickets!$H$6:$H$205,$A41,Tickets!$N$6:$N$205,"Met")+COUNTIFS(Tickets!$H$6:$H$205,$A41,Tickets!$N$6:$N$205,"Missed")),0))</f>
        <v/>
      </c>
      <c r="H41" s="11">
        <f>IF($A41="","",COUNTIFS(Tickets!$H$6:$H$205,$A41,Tickets!$N$6:$N$205,"Missed"))</f>
        <v/>
      </c>
    </row>
    <row r="42">
      <c r="A42" s="7" t="n"/>
      <c r="B42" s="11">
        <f>IF($A42="","",COUNTIFS(Tickets!$H$6:$H$205,$A42))</f>
        <v/>
      </c>
      <c r="C42" s="9">
        <f>IF($A42="","",IFERROR(AVERAGEIFS(Tickets!$E$6:$E$205,Tickets!$H$6:$H$205,$A42),""))</f>
        <v/>
      </c>
      <c r="D42" s="9">
        <f>IF($A42="","",IFERROR(AVERAGEIFS(Tickets!$J$6:$J$205,Tickets!$H$6:$H$205,$A42),""))</f>
        <v/>
      </c>
      <c r="E42" s="11">
        <f>IF($A42="","",COUNTIFS(Tickets!$H$6:$H$205,$A42,Tickets!$F$6:$F$205,"&gt;0"))</f>
        <v/>
      </c>
      <c r="F42" s="15">
        <f>IF($A42="","",IFERROR(COUNTIFS(Tickets!$H$6:$H$205,$A42,Tickets!$F$6:$F$205,"&gt;=4")/COUNTIFS(Tickets!$H$6:$H$205,$A42,Tickets!$F$6:$F$205,"&gt;0"),0))</f>
        <v/>
      </c>
      <c r="G42" s="15">
        <f>IF($A42="","",IFERROR(COUNTIFS(Tickets!$H$6:$H$205,$A42,Tickets!$N$6:$N$205,"Met")/(COUNTIFS(Tickets!$H$6:$H$205,$A42,Tickets!$N$6:$N$205,"Met")+COUNTIFS(Tickets!$H$6:$H$205,$A42,Tickets!$N$6:$N$205,"Missed")),0))</f>
        <v/>
      </c>
      <c r="H42" s="11">
        <f>IF($A42="","",COUNTIFS(Tickets!$H$6:$H$205,$A42,Tickets!$N$6:$N$205,"Missed"))</f>
        <v/>
      </c>
    </row>
    <row r="44">
      <c r="A44" s="2" t="inlineStr">
        <is>
          <t>Two categories with very different response times inside one average is the worked example on the page. Split them here before you split the queue.</t>
        </is>
      </c>
    </row>
    <row r="47">
      <c r="A47" s="3" t="inlineStr">
        <is>
          <t>By week</t>
        </is>
      </c>
      <c r="D47" s="3" t="inlineStr">
        <is>
          <t>First week starting (a Monday)</t>
        </is>
      </c>
      <c r="G47" s="19" t="n">
        <v>46202</v>
      </c>
    </row>
    <row r="48">
      <c r="A48" s="6" t="inlineStr">
        <is>
          <t>Week starting</t>
        </is>
      </c>
      <c r="B48" s="6" t="inlineStr">
        <is>
          <t>Tickets</t>
        </is>
      </c>
      <c r="C48" s="6" t="inlineStr">
        <is>
          <t>Avg FRT (h)</t>
        </is>
      </c>
      <c r="D48" s="6" t="inlineStr">
        <is>
          <t>Avg resolution (h)</t>
        </is>
      </c>
      <c r="E48" s="6" t="inlineStr">
        <is>
          <t>CSAT % (4-5)</t>
        </is>
      </c>
      <c r="F48" s="6" t="inlineStr">
        <is>
          <t>Reply SLA met %</t>
        </is>
      </c>
      <c r="G48" s="6" t="inlineStr">
        <is>
          <t>Reply SLA missed</t>
        </is>
      </c>
      <c r="H48" s="6" t="inlineStr">
        <is>
          <t>Resolved</t>
        </is>
      </c>
    </row>
    <row r="49">
      <c r="A49" s="12">
        <f>IF($G$47="","",$G$47+7*0)</f>
        <v/>
      </c>
      <c r="B49" s="11">
        <f>IF($A49="","",COUNTIFS(Tickets!$L$6:$L$205,$A49))</f>
        <v/>
      </c>
      <c r="C49" s="9">
        <f>IF($A49="","",IFERROR(AVERAGEIFS(Tickets!$E$6:$E$205,Tickets!$L$6:$L$205,$A49),""))</f>
        <v/>
      </c>
      <c r="D49" s="9">
        <f>IF($A49="","",IFERROR(AVERAGEIFS(Tickets!$J$6:$J$205,Tickets!$L$6:$L$205,$A49),""))</f>
        <v/>
      </c>
      <c r="E49" s="15">
        <f>IF($A49="","",IFERROR(COUNTIFS(Tickets!$L$6:$L$205,$A49,Tickets!$F$6:$F$205,"&gt;=4")/COUNTIFS(Tickets!$L$6:$L$205,$A49,Tickets!$F$6:$F$205,"&gt;0"),0))</f>
        <v/>
      </c>
      <c r="F49" s="15">
        <f>IF($A49="","",IFERROR(COUNTIFS(Tickets!$L$6:$L$205,$A49,Tickets!$N$6:$N$205,"Met")/(COUNTIFS(Tickets!$L$6:$L$205,$A49,Tickets!$N$6:$N$205,"Met")+COUNTIFS(Tickets!$L$6:$L$205,$A49,Tickets!$N$6:$N$205,"Missed")),0))</f>
        <v/>
      </c>
      <c r="G49" s="11">
        <f>IF($A49="","",COUNTIFS(Tickets!$L$6:$L$205,$A49,Tickets!$N$6:$N$205,"Missed"))</f>
        <v/>
      </c>
      <c r="H49" s="11">
        <f>IF($A49="","",COUNTIFS(Tickets!$L$6:$L$205,$A49,Tickets!$P$6:$P$205,"Met")+COUNTIFS(Tickets!$L$6:$L$205,$A49,Tickets!$P$6:$P$205,"Missed"))</f>
        <v/>
      </c>
    </row>
    <row r="50">
      <c r="A50" s="12">
        <f>IF($G$47="","",$G$47+7*1)</f>
        <v/>
      </c>
      <c r="B50" s="11">
        <f>IF($A50="","",COUNTIFS(Tickets!$L$6:$L$205,$A50))</f>
        <v/>
      </c>
      <c r="C50" s="9">
        <f>IF($A50="","",IFERROR(AVERAGEIFS(Tickets!$E$6:$E$205,Tickets!$L$6:$L$205,$A50),""))</f>
        <v/>
      </c>
      <c r="D50" s="9">
        <f>IF($A50="","",IFERROR(AVERAGEIFS(Tickets!$J$6:$J$205,Tickets!$L$6:$L$205,$A50),""))</f>
        <v/>
      </c>
      <c r="E50" s="15">
        <f>IF($A50="","",IFERROR(COUNTIFS(Tickets!$L$6:$L$205,$A50,Tickets!$F$6:$F$205,"&gt;=4")/COUNTIFS(Tickets!$L$6:$L$205,$A50,Tickets!$F$6:$F$205,"&gt;0"),0))</f>
        <v/>
      </c>
      <c r="F50" s="15">
        <f>IF($A50="","",IFERROR(COUNTIFS(Tickets!$L$6:$L$205,$A50,Tickets!$N$6:$N$205,"Met")/(COUNTIFS(Tickets!$L$6:$L$205,$A50,Tickets!$N$6:$N$205,"Met")+COUNTIFS(Tickets!$L$6:$L$205,$A50,Tickets!$N$6:$N$205,"Missed")),0))</f>
        <v/>
      </c>
      <c r="G50" s="11">
        <f>IF($A50="","",COUNTIFS(Tickets!$L$6:$L$205,$A50,Tickets!$N$6:$N$205,"Missed"))</f>
        <v/>
      </c>
      <c r="H50" s="11">
        <f>IF($A50="","",COUNTIFS(Tickets!$L$6:$L$205,$A50,Tickets!$P$6:$P$205,"Met")+COUNTIFS(Tickets!$L$6:$L$205,$A50,Tickets!$P$6:$P$205,"Missed"))</f>
        <v/>
      </c>
    </row>
    <row r="51">
      <c r="A51" s="12">
        <f>IF($G$47="","",$G$47+7*2)</f>
        <v/>
      </c>
      <c r="B51" s="11">
        <f>IF($A51="","",COUNTIFS(Tickets!$L$6:$L$205,$A51))</f>
        <v/>
      </c>
      <c r="C51" s="9">
        <f>IF($A51="","",IFERROR(AVERAGEIFS(Tickets!$E$6:$E$205,Tickets!$L$6:$L$205,$A51),""))</f>
        <v/>
      </c>
      <c r="D51" s="9">
        <f>IF($A51="","",IFERROR(AVERAGEIFS(Tickets!$J$6:$J$205,Tickets!$L$6:$L$205,$A51),""))</f>
        <v/>
      </c>
      <c r="E51" s="15">
        <f>IF($A51="","",IFERROR(COUNTIFS(Tickets!$L$6:$L$205,$A51,Tickets!$F$6:$F$205,"&gt;=4")/COUNTIFS(Tickets!$L$6:$L$205,$A51,Tickets!$F$6:$F$205,"&gt;0"),0))</f>
        <v/>
      </c>
      <c r="F51" s="15">
        <f>IF($A51="","",IFERROR(COUNTIFS(Tickets!$L$6:$L$205,$A51,Tickets!$N$6:$N$205,"Met")/(COUNTIFS(Tickets!$L$6:$L$205,$A51,Tickets!$N$6:$N$205,"Met")+COUNTIFS(Tickets!$L$6:$L$205,$A51,Tickets!$N$6:$N$205,"Missed")),0))</f>
        <v/>
      </c>
      <c r="G51" s="11">
        <f>IF($A51="","",COUNTIFS(Tickets!$L$6:$L$205,$A51,Tickets!$N$6:$N$205,"Missed"))</f>
        <v/>
      </c>
      <c r="H51" s="11">
        <f>IF($A51="","",COUNTIFS(Tickets!$L$6:$L$205,$A51,Tickets!$P$6:$P$205,"Met")+COUNTIFS(Tickets!$L$6:$L$205,$A51,Tickets!$P$6:$P$205,"Missed"))</f>
        <v/>
      </c>
    </row>
    <row r="52">
      <c r="A52" s="12">
        <f>IF($G$47="","",$G$47+7*3)</f>
        <v/>
      </c>
      <c r="B52" s="11">
        <f>IF($A52="","",COUNTIFS(Tickets!$L$6:$L$205,$A52))</f>
        <v/>
      </c>
      <c r="C52" s="9">
        <f>IF($A52="","",IFERROR(AVERAGEIFS(Tickets!$E$6:$E$205,Tickets!$L$6:$L$205,$A52),""))</f>
        <v/>
      </c>
      <c r="D52" s="9">
        <f>IF($A52="","",IFERROR(AVERAGEIFS(Tickets!$J$6:$J$205,Tickets!$L$6:$L$205,$A52),""))</f>
        <v/>
      </c>
      <c r="E52" s="15">
        <f>IF($A52="","",IFERROR(COUNTIFS(Tickets!$L$6:$L$205,$A52,Tickets!$F$6:$F$205,"&gt;=4")/COUNTIFS(Tickets!$L$6:$L$205,$A52,Tickets!$F$6:$F$205,"&gt;0"),0))</f>
        <v/>
      </c>
      <c r="F52" s="15">
        <f>IF($A52="","",IFERROR(COUNTIFS(Tickets!$L$6:$L$205,$A52,Tickets!$N$6:$N$205,"Met")/(COUNTIFS(Tickets!$L$6:$L$205,$A52,Tickets!$N$6:$N$205,"Met")+COUNTIFS(Tickets!$L$6:$L$205,$A52,Tickets!$N$6:$N$205,"Missed")),0))</f>
        <v/>
      </c>
      <c r="G52" s="11">
        <f>IF($A52="","",COUNTIFS(Tickets!$L$6:$L$205,$A52,Tickets!$N$6:$N$205,"Missed"))</f>
        <v/>
      </c>
      <c r="H52" s="11">
        <f>IF($A52="","",COUNTIFS(Tickets!$L$6:$L$205,$A52,Tickets!$P$6:$P$205,"Met")+COUNTIFS(Tickets!$L$6:$L$205,$A52,Tickets!$P$6:$P$205,"Missed"))</f>
        <v/>
      </c>
    </row>
    <row r="53">
      <c r="A53" s="12">
        <f>IF($G$47="","",$G$47+7*4)</f>
        <v/>
      </c>
      <c r="B53" s="11">
        <f>IF($A53="","",COUNTIFS(Tickets!$L$6:$L$205,$A53))</f>
        <v/>
      </c>
      <c r="C53" s="9">
        <f>IF($A53="","",IFERROR(AVERAGEIFS(Tickets!$E$6:$E$205,Tickets!$L$6:$L$205,$A53),""))</f>
        <v/>
      </c>
      <c r="D53" s="9">
        <f>IF($A53="","",IFERROR(AVERAGEIFS(Tickets!$J$6:$J$205,Tickets!$L$6:$L$205,$A53),""))</f>
        <v/>
      </c>
      <c r="E53" s="15">
        <f>IF($A53="","",IFERROR(COUNTIFS(Tickets!$L$6:$L$205,$A53,Tickets!$F$6:$F$205,"&gt;=4")/COUNTIFS(Tickets!$L$6:$L$205,$A53,Tickets!$F$6:$F$205,"&gt;0"),0))</f>
        <v/>
      </c>
      <c r="F53" s="15">
        <f>IF($A53="","",IFERROR(COUNTIFS(Tickets!$L$6:$L$205,$A53,Tickets!$N$6:$N$205,"Met")/(COUNTIFS(Tickets!$L$6:$L$205,$A53,Tickets!$N$6:$N$205,"Met")+COUNTIFS(Tickets!$L$6:$L$205,$A53,Tickets!$N$6:$N$205,"Missed")),0))</f>
        <v/>
      </c>
      <c r="G53" s="11">
        <f>IF($A53="","",COUNTIFS(Tickets!$L$6:$L$205,$A53,Tickets!$N$6:$N$205,"Missed"))</f>
        <v/>
      </c>
      <c r="H53" s="11">
        <f>IF($A53="","",COUNTIFS(Tickets!$L$6:$L$205,$A53,Tickets!$P$6:$P$205,"Met")+COUNTIFS(Tickets!$L$6:$L$205,$A53,Tickets!$P$6:$P$205,"Missed"))</f>
        <v/>
      </c>
    </row>
    <row r="54">
      <c r="A54" s="12">
        <f>IF($G$47="","",$G$47+7*5)</f>
        <v/>
      </c>
      <c r="B54" s="11">
        <f>IF($A54="","",COUNTIFS(Tickets!$L$6:$L$205,$A54))</f>
        <v/>
      </c>
      <c r="C54" s="9">
        <f>IF($A54="","",IFERROR(AVERAGEIFS(Tickets!$E$6:$E$205,Tickets!$L$6:$L$205,$A54),""))</f>
        <v/>
      </c>
      <c r="D54" s="9">
        <f>IF($A54="","",IFERROR(AVERAGEIFS(Tickets!$J$6:$J$205,Tickets!$L$6:$L$205,$A54),""))</f>
        <v/>
      </c>
      <c r="E54" s="15">
        <f>IF($A54="","",IFERROR(COUNTIFS(Tickets!$L$6:$L$205,$A54,Tickets!$F$6:$F$205,"&gt;=4")/COUNTIFS(Tickets!$L$6:$L$205,$A54,Tickets!$F$6:$F$205,"&gt;0"),0))</f>
        <v/>
      </c>
      <c r="F54" s="15">
        <f>IF($A54="","",IFERROR(COUNTIFS(Tickets!$L$6:$L$205,$A54,Tickets!$N$6:$N$205,"Met")/(COUNTIFS(Tickets!$L$6:$L$205,$A54,Tickets!$N$6:$N$205,"Met")+COUNTIFS(Tickets!$L$6:$L$205,$A54,Tickets!$N$6:$N$205,"Missed")),0))</f>
        <v/>
      </c>
      <c r="G54" s="11">
        <f>IF($A54="","",COUNTIFS(Tickets!$L$6:$L$205,$A54,Tickets!$N$6:$N$205,"Missed"))</f>
        <v/>
      </c>
      <c r="H54" s="11">
        <f>IF($A54="","",COUNTIFS(Tickets!$L$6:$L$205,$A54,Tickets!$P$6:$P$205,"Met")+COUNTIFS(Tickets!$L$6:$L$205,$A54,Tickets!$P$6:$P$205,"Missed"))</f>
        <v/>
      </c>
    </row>
    <row r="55">
      <c r="A55" s="12">
        <f>IF($G$47="","",$G$47+7*6)</f>
        <v/>
      </c>
      <c r="B55" s="11">
        <f>IF($A55="","",COUNTIFS(Tickets!$L$6:$L$205,$A55))</f>
        <v/>
      </c>
      <c r="C55" s="9">
        <f>IF($A55="","",IFERROR(AVERAGEIFS(Tickets!$E$6:$E$205,Tickets!$L$6:$L$205,$A55),""))</f>
        <v/>
      </c>
      <c r="D55" s="9">
        <f>IF($A55="","",IFERROR(AVERAGEIFS(Tickets!$J$6:$J$205,Tickets!$L$6:$L$205,$A55),""))</f>
        <v/>
      </c>
      <c r="E55" s="15">
        <f>IF($A55="","",IFERROR(COUNTIFS(Tickets!$L$6:$L$205,$A55,Tickets!$F$6:$F$205,"&gt;=4")/COUNTIFS(Tickets!$L$6:$L$205,$A55,Tickets!$F$6:$F$205,"&gt;0"),0))</f>
        <v/>
      </c>
      <c r="F55" s="15">
        <f>IF($A55="","",IFERROR(COUNTIFS(Tickets!$L$6:$L$205,$A55,Tickets!$N$6:$N$205,"Met")/(COUNTIFS(Tickets!$L$6:$L$205,$A55,Tickets!$N$6:$N$205,"Met")+COUNTIFS(Tickets!$L$6:$L$205,$A55,Tickets!$N$6:$N$205,"Missed")),0))</f>
        <v/>
      </c>
      <c r="G55" s="11">
        <f>IF($A55="","",COUNTIFS(Tickets!$L$6:$L$205,$A55,Tickets!$N$6:$N$205,"Missed"))</f>
        <v/>
      </c>
      <c r="H55" s="11">
        <f>IF($A55="","",COUNTIFS(Tickets!$L$6:$L$205,$A55,Tickets!$P$6:$P$205,"Met")+COUNTIFS(Tickets!$L$6:$L$205,$A55,Tickets!$P$6:$P$205,"Missed"))</f>
        <v/>
      </c>
    </row>
    <row r="56">
      <c r="A56" s="12">
        <f>IF($G$47="","",$G$47+7*7)</f>
        <v/>
      </c>
      <c r="B56" s="11">
        <f>IF($A56="","",COUNTIFS(Tickets!$L$6:$L$205,$A56))</f>
        <v/>
      </c>
      <c r="C56" s="9">
        <f>IF($A56="","",IFERROR(AVERAGEIFS(Tickets!$E$6:$E$205,Tickets!$L$6:$L$205,$A56),""))</f>
        <v/>
      </c>
      <c r="D56" s="9">
        <f>IF($A56="","",IFERROR(AVERAGEIFS(Tickets!$J$6:$J$205,Tickets!$L$6:$L$205,$A56),""))</f>
        <v/>
      </c>
      <c r="E56" s="15">
        <f>IF($A56="","",IFERROR(COUNTIFS(Tickets!$L$6:$L$205,$A56,Tickets!$F$6:$F$205,"&gt;=4")/COUNTIFS(Tickets!$L$6:$L$205,$A56,Tickets!$F$6:$F$205,"&gt;0"),0))</f>
        <v/>
      </c>
      <c r="F56" s="15">
        <f>IF($A56="","",IFERROR(COUNTIFS(Tickets!$L$6:$L$205,$A56,Tickets!$N$6:$N$205,"Met")/(COUNTIFS(Tickets!$L$6:$L$205,$A56,Tickets!$N$6:$N$205,"Met")+COUNTIFS(Tickets!$L$6:$L$205,$A56,Tickets!$N$6:$N$205,"Missed")),0))</f>
        <v/>
      </c>
      <c r="G56" s="11">
        <f>IF($A56="","",COUNTIFS(Tickets!$L$6:$L$205,$A56,Tickets!$N$6:$N$205,"Missed"))</f>
        <v/>
      </c>
      <c r="H56" s="11">
        <f>IF($A56="","",COUNTIFS(Tickets!$L$6:$L$205,$A56,Tickets!$P$6:$P$205,"Met")+COUNTIFS(Tickets!$L$6:$L$205,$A56,Tickets!$P$6:$P$205,"Missed"))</f>
        <v/>
      </c>
    </row>
    <row r="57">
      <c r="A57" s="12">
        <f>IF($G$47="","",$G$47+7*8)</f>
        <v/>
      </c>
      <c r="B57" s="11">
        <f>IF($A57="","",COUNTIFS(Tickets!$L$6:$L$205,$A57))</f>
        <v/>
      </c>
      <c r="C57" s="9">
        <f>IF($A57="","",IFERROR(AVERAGEIFS(Tickets!$E$6:$E$205,Tickets!$L$6:$L$205,$A57),""))</f>
        <v/>
      </c>
      <c r="D57" s="9">
        <f>IF($A57="","",IFERROR(AVERAGEIFS(Tickets!$J$6:$J$205,Tickets!$L$6:$L$205,$A57),""))</f>
        <v/>
      </c>
      <c r="E57" s="15">
        <f>IF($A57="","",IFERROR(COUNTIFS(Tickets!$L$6:$L$205,$A57,Tickets!$F$6:$F$205,"&gt;=4")/COUNTIFS(Tickets!$L$6:$L$205,$A57,Tickets!$F$6:$F$205,"&gt;0"),0))</f>
        <v/>
      </c>
      <c r="F57" s="15">
        <f>IF($A57="","",IFERROR(COUNTIFS(Tickets!$L$6:$L$205,$A57,Tickets!$N$6:$N$205,"Met")/(COUNTIFS(Tickets!$L$6:$L$205,$A57,Tickets!$N$6:$N$205,"Met")+COUNTIFS(Tickets!$L$6:$L$205,$A57,Tickets!$N$6:$N$205,"Missed")),0))</f>
        <v/>
      </c>
      <c r="G57" s="11">
        <f>IF($A57="","",COUNTIFS(Tickets!$L$6:$L$205,$A57,Tickets!$N$6:$N$205,"Missed"))</f>
        <v/>
      </c>
      <c r="H57" s="11">
        <f>IF($A57="","",COUNTIFS(Tickets!$L$6:$L$205,$A57,Tickets!$P$6:$P$205,"Met")+COUNTIFS(Tickets!$L$6:$L$205,$A57,Tickets!$P$6:$P$205,"Missed"))</f>
        <v/>
      </c>
    </row>
    <row r="58">
      <c r="A58" s="12">
        <f>IF($G$47="","",$G$47+7*9)</f>
        <v/>
      </c>
      <c r="B58" s="11">
        <f>IF($A58="","",COUNTIFS(Tickets!$L$6:$L$205,$A58))</f>
        <v/>
      </c>
      <c r="C58" s="9">
        <f>IF($A58="","",IFERROR(AVERAGEIFS(Tickets!$E$6:$E$205,Tickets!$L$6:$L$205,$A58),""))</f>
        <v/>
      </c>
      <c r="D58" s="9">
        <f>IF($A58="","",IFERROR(AVERAGEIFS(Tickets!$J$6:$J$205,Tickets!$L$6:$L$205,$A58),""))</f>
        <v/>
      </c>
      <c r="E58" s="15">
        <f>IF($A58="","",IFERROR(COUNTIFS(Tickets!$L$6:$L$205,$A58,Tickets!$F$6:$F$205,"&gt;=4")/COUNTIFS(Tickets!$L$6:$L$205,$A58,Tickets!$F$6:$F$205,"&gt;0"),0))</f>
        <v/>
      </c>
      <c r="F58" s="15">
        <f>IF($A58="","",IFERROR(COUNTIFS(Tickets!$L$6:$L$205,$A58,Tickets!$N$6:$N$205,"Met")/(COUNTIFS(Tickets!$L$6:$L$205,$A58,Tickets!$N$6:$N$205,"Met")+COUNTIFS(Tickets!$L$6:$L$205,$A58,Tickets!$N$6:$N$205,"Missed")),0))</f>
        <v/>
      </c>
      <c r="G58" s="11">
        <f>IF($A58="","",COUNTIFS(Tickets!$L$6:$L$205,$A58,Tickets!$N$6:$N$205,"Missed"))</f>
        <v/>
      </c>
      <c r="H58" s="11">
        <f>IF($A58="","",COUNTIFS(Tickets!$L$6:$L$205,$A58,Tickets!$P$6:$P$205,"Met")+COUNTIFS(Tickets!$L$6:$L$205,$A58,Tickets!$P$6:$P$205,"Missed"))</f>
        <v/>
      </c>
    </row>
    <row r="59">
      <c r="A59" s="12">
        <f>IF($G$47="","",$G$47+7*10)</f>
        <v/>
      </c>
      <c r="B59" s="11">
        <f>IF($A59="","",COUNTIFS(Tickets!$L$6:$L$205,$A59))</f>
        <v/>
      </c>
      <c r="C59" s="9">
        <f>IF($A59="","",IFERROR(AVERAGEIFS(Tickets!$E$6:$E$205,Tickets!$L$6:$L$205,$A59),""))</f>
        <v/>
      </c>
      <c r="D59" s="9">
        <f>IF($A59="","",IFERROR(AVERAGEIFS(Tickets!$J$6:$J$205,Tickets!$L$6:$L$205,$A59),""))</f>
        <v/>
      </c>
      <c r="E59" s="15">
        <f>IF($A59="","",IFERROR(COUNTIFS(Tickets!$L$6:$L$205,$A59,Tickets!$F$6:$F$205,"&gt;=4")/COUNTIFS(Tickets!$L$6:$L$205,$A59,Tickets!$F$6:$F$205,"&gt;0"),0))</f>
        <v/>
      </c>
      <c r="F59" s="15">
        <f>IF($A59="","",IFERROR(COUNTIFS(Tickets!$L$6:$L$205,$A59,Tickets!$N$6:$N$205,"Met")/(COUNTIFS(Tickets!$L$6:$L$205,$A59,Tickets!$N$6:$N$205,"Met")+COUNTIFS(Tickets!$L$6:$L$205,$A59,Tickets!$N$6:$N$205,"Missed")),0))</f>
        <v/>
      </c>
      <c r="G59" s="11">
        <f>IF($A59="","",COUNTIFS(Tickets!$L$6:$L$205,$A59,Tickets!$N$6:$N$205,"Missed"))</f>
        <v/>
      </c>
      <c r="H59" s="11">
        <f>IF($A59="","",COUNTIFS(Tickets!$L$6:$L$205,$A59,Tickets!$P$6:$P$205,"Met")+COUNTIFS(Tickets!$L$6:$L$205,$A59,Tickets!$P$6:$P$205,"Missed"))</f>
        <v/>
      </c>
    </row>
    <row r="60">
      <c r="A60" s="12">
        <f>IF($G$47="","",$G$47+7*11)</f>
        <v/>
      </c>
      <c r="B60" s="11">
        <f>IF($A60="","",COUNTIFS(Tickets!$L$6:$L$205,$A60))</f>
        <v/>
      </c>
      <c r="C60" s="9">
        <f>IF($A60="","",IFERROR(AVERAGEIFS(Tickets!$E$6:$E$205,Tickets!$L$6:$L$205,$A60),""))</f>
        <v/>
      </c>
      <c r="D60" s="9">
        <f>IF($A60="","",IFERROR(AVERAGEIFS(Tickets!$J$6:$J$205,Tickets!$L$6:$L$205,$A60),""))</f>
        <v/>
      </c>
      <c r="E60" s="15">
        <f>IF($A60="","",IFERROR(COUNTIFS(Tickets!$L$6:$L$205,$A60,Tickets!$F$6:$F$205,"&gt;=4")/COUNTIFS(Tickets!$L$6:$L$205,$A60,Tickets!$F$6:$F$205,"&gt;0"),0))</f>
        <v/>
      </c>
      <c r="F60" s="15">
        <f>IF($A60="","",IFERROR(COUNTIFS(Tickets!$L$6:$L$205,$A60,Tickets!$N$6:$N$205,"Met")/(COUNTIFS(Tickets!$L$6:$L$205,$A60,Tickets!$N$6:$N$205,"Met")+COUNTIFS(Tickets!$L$6:$L$205,$A60,Tickets!$N$6:$N$205,"Missed")),0))</f>
        <v/>
      </c>
      <c r="G60" s="11">
        <f>IF($A60="","",COUNTIFS(Tickets!$L$6:$L$205,$A60,Tickets!$N$6:$N$205,"Missed"))</f>
        <v/>
      </c>
      <c r="H60" s="11">
        <f>IF($A60="","",COUNTIFS(Tickets!$L$6:$L$205,$A60,Tickets!$P$6:$P$205,"Met")+COUNTIFS(Tickets!$L$6:$L$205,$A60,Tickets!$P$6:$P$205,"Missed"))</f>
        <v/>
      </c>
    </row>
    <row r="61">
      <c r="A61" s="12">
        <f>IF($G$47="","",$G$47+7*12)</f>
        <v/>
      </c>
      <c r="B61" s="11">
        <f>IF($A61="","",COUNTIFS(Tickets!$L$6:$L$205,$A61))</f>
        <v/>
      </c>
      <c r="C61" s="9">
        <f>IF($A61="","",IFERROR(AVERAGEIFS(Tickets!$E$6:$E$205,Tickets!$L$6:$L$205,$A61),""))</f>
        <v/>
      </c>
      <c r="D61" s="9">
        <f>IF($A61="","",IFERROR(AVERAGEIFS(Tickets!$J$6:$J$205,Tickets!$L$6:$L$205,$A61),""))</f>
        <v/>
      </c>
      <c r="E61" s="15">
        <f>IF($A61="","",IFERROR(COUNTIFS(Tickets!$L$6:$L$205,$A61,Tickets!$F$6:$F$205,"&gt;=4")/COUNTIFS(Tickets!$L$6:$L$205,$A61,Tickets!$F$6:$F$205,"&gt;0"),0))</f>
        <v/>
      </c>
      <c r="F61" s="15">
        <f>IF($A61="","",IFERROR(COUNTIFS(Tickets!$L$6:$L$205,$A61,Tickets!$N$6:$N$205,"Met")/(COUNTIFS(Tickets!$L$6:$L$205,$A61,Tickets!$N$6:$N$205,"Met")+COUNTIFS(Tickets!$L$6:$L$205,$A61,Tickets!$N$6:$N$205,"Missed")),0))</f>
        <v/>
      </c>
      <c r="G61" s="11">
        <f>IF($A61="","",COUNTIFS(Tickets!$L$6:$L$205,$A61,Tickets!$N$6:$N$205,"Missed"))</f>
        <v/>
      </c>
      <c r="H61" s="11">
        <f>IF($A61="","",COUNTIFS(Tickets!$L$6:$L$205,$A61,Tickets!$P$6:$P$205,"Met")+COUNTIFS(Tickets!$L$6:$L$205,$A61,Tickets!$P$6:$P$205,"Missed"))</f>
        <v/>
      </c>
    </row>
    <row r="63">
      <c r="A63" s="3" t="inlineStr">
        <is>
          <t>Total</t>
        </is>
      </c>
      <c r="B63" s="23">
        <f>SUM($B$49:$B$61)</f>
        <v/>
      </c>
      <c r="G63" s="23">
        <f>SUM($G$49:$G$61)</f>
        <v/>
      </c>
      <c r="H63" s="23">
        <f>SUM($H$49:$H$61)</f>
        <v/>
      </c>
    </row>
    <row r="64">
      <c r="A64" s="17" t="inlineStr">
        <is>
          <t>Tickets outside the thirteen weeks shown</t>
        </is>
      </c>
      <c r="B64" s="18">
        <f>COUNT(Tickets!$L$6:$L$205)-$B$63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2026-09-12T18:11:13Z</dcterms:created>
  <dcterms:modified xsi:type="dcterms:W3CDTF">2026-09-12T18:11:13Z</dcterms:modified>
</cp:coreProperties>
</file>