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Transitions" sheetId="2" state="visible" r:id="rId2"/>
    <sheet name="Tasks" sheetId="3" state="visible" r:id="rId3"/>
    <sheet name="States" sheetId="4" state="visible" r:id="rId4"/>
    <sheet name="Metrics" sheetId="5" state="visible" r:id="rId5"/>
  </sheets>
  <definedNames/>
  <calcPr calcId="124519" fullCalcOnLoad="1"/>
</workbook>
</file>

<file path=xl/styles.xml><?xml version="1.0" encoding="utf-8"?>
<styleSheet xmlns="http://schemas.openxmlformats.org/spreadsheetml/2006/main">
  <numFmts count="4">
    <numFmt numFmtId="164" formatCode="yyyy-mm-dd h:mm:ss"/>
    <numFmt numFmtId="165" formatCode="yyyy-mm-dd hh:mm"/>
    <numFmt numFmtId="166" formatCode="yyyy-mm-dd"/>
    <numFmt numFmtId="167" formatCode="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sz val="10"/>
    </font>
    <font>
      <name val="Arial"/>
      <b val="1"/>
      <sz val="10"/>
    </font>
    <font>
      <name val="Arial"/>
      <b val="1"/>
      <color rgb="000000FF"/>
      <sz val="10"/>
    </font>
  </fonts>
  <fills count="4">
    <fill>
      <patternFill/>
    </fill>
    <fill>
      <patternFill patternType="gray125"/>
    </fill>
    <fill>
      <patternFill patternType="solid">
        <fgColor rgb="00217346"/>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7" fillId="3" borderId="0" pivotButton="0" quotePrefix="0" xfId="0"/>
    <xf numFmtId="0" fontId="3" fillId="2" borderId="1" applyAlignment="1" pivotButton="0" quotePrefix="0" xfId="0">
      <alignment horizontal="center" vertical="center" wrapText="1"/>
    </xf>
    <xf numFmtId="0" fontId="4" fillId="3" borderId="1" pivotButton="0" quotePrefix="0" xfId="0"/>
    <xf numFmtId="165" fontId="4" fillId="3" borderId="1" pivotButton="0" quotePrefix="0" xfId="0"/>
    <xf numFmtId="4" fontId="6" fillId="0" borderId="1" pivotButton="0" quotePrefix="0" xfId="0"/>
    <xf numFmtId="165" fontId="5" fillId="0" borderId="1" pivotButton="0" quotePrefix="0" xfId="0"/>
    <xf numFmtId="0" fontId="5" fillId="0" borderId="1" pivotButton="0" quotePrefix="0" xfId="0"/>
    <xf numFmtId="3" fontId="5" fillId="0" borderId="1" pivotButton="0" quotePrefix="0" xfId="0"/>
    <xf numFmtId="4" fontId="4" fillId="3" borderId="1" pivotButton="0" quotePrefix="0" xfId="0"/>
    <xf numFmtId="166" fontId="4" fillId="3" borderId="1" pivotButton="0" quotePrefix="0" xfId="0"/>
    <xf numFmtId="0" fontId="6" fillId="0" borderId="1" pivotButton="0" quotePrefix="0" xfId="0"/>
    <xf numFmtId="4" fontId="5" fillId="0" borderId="1" pivotButton="0" quotePrefix="0" xfId="0"/>
    <xf numFmtId="3" fontId="4" fillId="3" borderId="1" pivotButton="0" quotePrefix="0" xfId="0"/>
    <xf numFmtId="0" fontId="5" fillId="0" borderId="0" pivotButton="0" quotePrefix="0" xfId="0"/>
    <xf numFmtId="167" fontId="6" fillId="0" borderId="1" pivotButton="0" quotePrefix="0" xfId="0"/>
    <xf numFmtId="167" fontId="5" fillId="0" borderId="1" pivotButton="0" quotePrefix="0" xfId="0"/>
  </cellXfs>
  <cellStyles count="1">
    <cellStyle name="Normal" xfId="0" builtinId="0" hidden="0"/>
  </cellStyles>
  <dxfs count="2">
    <dxf>
      <font>
        <name val="Arial"/>
        <b val="1"/>
        <color rgb="009C0006"/>
        <sz val="10"/>
      </font>
    </dxf>
    <dxf>
      <font>
        <name val="Arial"/>
        <b val="1"/>
        <color rgb="009C0006"/>
        <sz val="10"/>
      </font>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chart>
    <title>
      <tx>
        <rich>
          <a:bodyPr/>
          <a:p>
            <a:pPr>
              <a:defRPr/>
            </a:pPr>
            <a:r>
              <a:t>Average wait leaving each state (hours)</a:t>
            </a:r>
          </a:p>
        </rich>
      </tx>
    </title>
    <plotArea>
      <barChart>
        <barDir val="col"/>
        <grouping val="clustered"/>
        <ser>
          <idx val="0"/>
          <order val="0"/>
          <tx>
            <strRef>
              <f>'Metrics'!D23</f>
            </strRef>
          </tx>
          <spPr>
            <a:ln>
              <a:prstDash val="solid"/>
            </a:ln>
          </spPr>
          <cat>
            <numRef>
              <f>'Metrics'!$A$24:$A$43</f>
            </numRef>
          </cat>
          <val>
            <numRef>
              <f>'Metrics'!$D$24:$D$43</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a:p>
                <a:pPr>
                  <a:defRPr/>
                </a:pPr>
                <a:r>
                  <a:t>Hours</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8</col>
      <colOff>0</colOff>
      <row>21</row>
      <rowOff>0</rowOff>
    </from>
    <ext cx="6120000" cy="288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104" customWidth="1" min="1" max="1"/>
  </cols>
  <sheetData>
    <row r="1">
      <c r="A1" s="1" t="inlineStr">
        <is>
          <t>Task &amp; Workflow Manager</t>
        </is>
      </c>
    </row>
    <row r="2">
      <c r="A2" s="2" t="inlineStr">
        <is>
          <t>Free template from spreadsheet.partners — free for commercial use, no attribution needed.</t>
        </is>
      </c>
    </row>
    <row r="4">
      <c r="A4" s="3" t="inlineStr">
        <is>
          <t>What this workbook is for</t>
        </is>
      </c>
    </row>
    <row r="5">
      <c r="A5" s="4" t="inlineStr">
        <is>
          <t>Finding out where work waits. A status column tells you where something is now; a transition log tells you how long it took to get there, and only the second one can be used to fix anything. Log one row per state change and every status, age, queue length and bottleneck in the file derives itself.</t>
        </is>
      </c>
    </row>
    <row r="7">
      <c r="A7" s="3" t="inlineStr">
        <is>
          <t>The workflow</t>
        </is>
      </c>
    </row>
    <row r="8">
      <c r="A8" s="4" t="inlineStr">
        <is>
          <t>Draft -&gt; Review -&gt; Approved, with Review -&gt; Rework -&gt; Review as the loop back, and Cancelled reachable from any working state. Approved and Cancelled are terminal: they stop the end-to-end clock. The States tab holds that list and the allowed From/To pairs; change them there and the rest of the workbook follows. Keep the number of states small — if logging three or four rows per task feels like too much data entry, the workflow has too many states, not too much logging.</t>
        </is>
      </c>
    </row>
    <row r="10">
      <c r="A10" s="3" t="inlineStr">
        <is>
          <t>The rule for logging a transition</t>
        </is>
      </c>
    </row>
    <row r="11">
      <c r="A11" s="4" t="inlineStr">
        <is>
          <t>One row at the moment the work changes hands or changes state, with the real timestamp. Not at the end of the day, not reconstructed on Friday: an estimated timestamp measures nothing, and the waits are the entire point. If nobody will log at the moment, log only the handovers between people and accept that in-person moves are invisible — that is still better than a status column.</t>
        </is>
      </c>
    </row>
    <row r="13">
      <c r="A13" s="3" t="inlineStr">
        <is>
          <t>How the wait is calculated</t>
        </is>
      </c>
    </row>
    <row r="14">
      <c r="A14" s="4" t="inlineStr">
        <is>
          <t>Column F is the hours between this transition and the previous one for the same task, and column G shows exactly which timestamp it measured from so the number can be checked in a glance. The first transition of a task is measured from the Created timestamp on the Tasks tab, which is why that column matters: without it the first leg of every task would be invisible, and the first leg is usually the one being defended. Excel 2016 has no MAXIFS, so the previous timestamp is found with SUMPRODUCT(MAX(...)) — the same answer, entered normally, in both Excel and Google Sheets.</t>
        </is>
      </c>
    </row>
    <row r="16">
      <c r="A16" s="3" t="inlineStr">
        <is>
          <t>Why there is no status column to type into</t>
        </is>
      </c>
    </row>
    <row r="17">
      <c r="A17" s="4" t="inlineStr">
        <is>
          <t>Current state on the Tasks tab is the To of the most recent transition, so it cannot disagree with the history. Column H shows when the task entered that state and column I how many days it has sat there. A task whose current state is blank has no transitions logged at all, which the flag column says in those words.</t>
        </is>
      </c>
    </row>
    <row r="19">
      <c r="A19" s="3" t="inlineStr">
        <is>
          <t>Validating transitions</t>
        </is>
      </c>
    </row>
    <row r="20">
      <c r="A20" s="4" t="inlineStr">
        <is>
          <t>Column H on the Transitions tab flags a task that has no row on the Tasks tab — its first wait cannot be measured without a created timestamp — and any From/To pair that is not on the allowed list. It does not block anybody — a determined user will get round any rule — but it catches the typos that quietly make the metrics wrong: a state spelt two ways is two states, and the wait ends up in neither average. The dropdowns on From and To do most of that work already.</t>
        </is>
      </c>
    </row>
    <row r="22">
      <c r="A22" s="3" t="inlineStr">
        <is>
          <t>Reading the metrics</t>
        </is>
      </c>
    </row>
    <row r="23">
      <c r="A23" s="4" t="inlineStr">
        <is>
          <t>Average wait leaving each state is the bottleneck finder. In the worked example, a marketing team was sure content production was slow; the log showed drafting averaging about 6 hours and approval about 43, caused by one approver batching reviews into Friday. Moving to daily review slots cut end-to-end time from nine days to three without anybody drafting faster. The rework ratio — reworks over approvals — is the second number to watch: above about 20% the problem is the brief, not the execution.</t>
        </is>
      </c>
    </row>
    <row r="25">
      <c r="A25" s="3" t="inlineStr">
        <is>
          <t>What the numbers are not</t>
        </is>
      </c>
    </row>
    <row r="26">
      <c r="A26" s="4" t="inlineStr">
        <is>
          <t>The by-person block says who work waits on, not how fast anybody is. An approver with a long average wait is usually a person with one queue and no cover, and the fix is a second approver or a fixed review slot, not pressure. Used as a personal scoreboard, the log gets gamed: transitions get logged late, in batches, or with tidy timestamps, and the bottleneck disappears from the data rather than from the process.</t>
        </is>
      </c>
    </row>
    <row r="28">
      <c r="A28" s="3" t="inlineStr">
        <is>
          <t>Which columns you type</t>
        </is>
      </c>
    </row>
    <row r="29">
      <c r="A29" s="4" t="inlineStr">
        <is>
          <t>Transitions: A Task, B From, C To, D By, E At, K Note. Tasks: A-F and Q, plus the stalled threshold in C3. States: A-D for the states and I-K for the allowed pairs. Metrics: only the names in the by-person block. Everything else is calculated — yellow means type here, black means leave it alone.</t>
        </is>
      </c>
    </row>
    <row r="31">
      <c r="A31" s="3" t="inlineStr">
        <is>
          <t>Timestamps and dates</t>
        </is>
      </c>
    </row>
    <row r="32">
      <c r="A32" s="4" t="inlineStr">
        <is>
          <t>At and Created are date-and-time values, displayed as yyyy-mm-dd hh:mm. Type 2026-07-08 14:20 and Excel stores it as a number, which is what makes the subtraction work. Days in state and the overdue flag compare against TODAY(), so they move on their own; the seeded example rows are dated July 2026 and will read as long-stalled until you replace them.</t>
        </is>
      </c>
    </row>
    <row r="34">
      <c r="A34" s="3" t="inlineStr">
        <is>
          <t>Ranges</t>
        </is>
      </c>
    </row>
    <row r="35">
      <c r="A35" s="4" t="inlineStr">
        <is>
          <t>Transitions and Tasks cover rows 5-204, States 5-24 with 40 allowed pairs in I-L. Insert rows inside those ranges rather than typing below them, or the metrics will not see the new data. Transition rows do not need to be in date order: every formula finds the previous timestamp by value, not by position, so appending a forgotten transition in row 87 still produces the right waits.</t>
        </is>
      </c>
    </row>
    <row r="38">
      <c r="A38"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204"/>
  <sheetViews>
    <sheetView workbookViewId="0">
      <pane ySplit="4" topLeftCell="A5" activePane="bottomLeft" state="frozen"/>
      <selection pane="bottomLeft" activeCell="A1" sqref="A1"/>
    </sheetView>
  </sheetViews>
  <sheetFormatPr baseColWidth="8" defaultRowHeight="15"/>
  <cols>
    <col width="10" customWidth="1" min="1" max="1"/>
    <col width="12" customWidth="1" min="2" max="2"/>
    <col width="12" customWidth="1" min="3" max="3"/>
    <col width="16" customWidth="1" min="4" max="4"/>
    <col width="17" customWidth="1" min="5" max="5"/>
    <col width="10" customWidth="1" min="6" max="6"/>
    <col width="17" customWidth="1" min="7" max="7"/>
    <col width="24" customWidth="1" min="8" max="8"/>
    <col width="8" customWidth="1" min="9" max="9"/>
    <col width="12" customWidth="1" min="10" max="10"/>
    <col width="40" customWidth="1" min="11" max="11"/>
  </cols>
  <sheetData>
    <row r="1">
      <c r="A1" s="1" t="inlineStr">
        <is>
          <t>Transitions</t>
        </is>
      </c>
    </row>
    <row r="2">
      <c r="A2" s="2" t="inlineStr">
        <is>
          <t>One row per state change. Type A-E and K; F onwards is calculated. Log the transition when it happens — a timestamp typed from memory on Friday measures nothing.</t>
        </is>
      </c>
    </row>
    <row r="4">
      <c r="A4" s="6" t="inlineStr">
        <is>
          <t>Task</t>
        </is>
      </c>
      <c r="B4" s="6" t="inlineStr">
        <is>
          <t>From</t>
        </is>
      </c>
      <c r="C4" s="6" t="inlineStr">
        <is>
          <t>To</t>
        </is>
      </c>
      <c r="D4" s="6" t="inlineStr">
        <is>
          <t>By</t>
        </is>
      </c>
      <c r="E4" s="6" t="inlineStr">
        <is>
          <t>At</t>
        </is>
      </c>
      <c r="F4" s="6" t="inlineStr">
        <is>
          <t>Wait (h)</t>
        </is>
      </c>
      <c r="G4" s="6" t="inlineStr">
        <is>
          <t>Measured from</t>
        </is>
      </c>
      <c r="H4" s="6" t="inlineStr">
        <is>
          <t>Check</t>
        </is>
      </c>
      <c r="I4" s="6" t="inlineStr">
        <is>
          <t>Latest</t>
        </is>
      </c>
      <c r="J4" s="6" t="inlineStr">
        <is>
          <t>Key</t>
        </is>
      </c>
      <c r="K4" s="6" t="inlineStr">
        <is>
          <t>Note</t>
        </is>
      </c>
    </row>
    <row r="5">
      <c r="A5" s="7" t="inlineStr">
        <is>
          <t>T-118</t>
        </is>
      </c>
      <c r="B5" s="7" t="inlineStr">
        <is>
          <t>Draft</t>
        </is>
      </c>
      <c r="C5" s="7" t="inlineStr">
        <is>
          <t>Review</t>
        </is>
      </c>
      <c r="D5" s="7" t="inlineStr">
        <is>
          <t>A. Duval</t>
        </is>
      </c>
      <c r="E5" s="8" t="n">
        <v>46211.59722222222</v>
      </c>
      <c r="F5" s="9">
        <f>IF($G5="","",ROUND(($E5-$G5)*24,1))</f>
        <v/>
      </c>
      <c r="G5" s="10">
        <f>IF(OR($A5="",$E5=""),"",IF(SUMPRODUCT(MAX(($A$5:$A$204=$A5)*($E$5:$E$204&lt;$E5)*$E$5:$E$204))&gt;0,SUMPRODUCT(MAX(($A$5:$A$204=$A5)*($E$5:$E$204&lt;$E5)*$E$5:$E$204)),IF(IFERROR(VLOOKUP($A5,Tasks!$A$5:$C$204,3,FALSE),0)&gt;0,VLOOKUP($A5,Tasks!$A$5:$C$204,3,FALSE),"")))</f>
        <v/>
      </c>
      <c r="H5" s="11">
        <f>IF($A5="","",IF(COUNTIF(Tasks!$A$5:$A$204,$A5)=0,"Task not on the Tasks tab",IF(OR($B5="",$C5=""),"",IF(COUNTIFS(States!$I$5:$I$44,$B5,States!$J$5:$J$44,$C5)&gt;0,"","Not an allowed transition"))))</f>
        <v/>
      </c>
      <c r="I5" s="12">
        <f>IF(OR($A5="",$E5=""),"",IF($E5=SUMPRODUCT(MAX(($A$5:$A$204=$A5)*$E$5:$E$204)),1,0))</f>
        <v/>
      </c>
      <c r="J5" s="11">
        <f>IF($I5="","",$A5&amp;"|"&amp;$I5)</f>
        <v/>
      </c>
      <c r="K5" s="7" t="inlineStr">
        <is>
          <t>Brief ready for review</t>
        </is>
      </c>
    </row>
    <row r="6">
      <c r="A6" s="7" t="inlineStr">
        <is>
          <t>T-118</t>
        </is>
      </c>
      <c r="B6" s="7" t="inlineStr">
        <is>
          <t>Review</t>
        </is>
      </c>
      <c r="C6" s="7" t="inlineStr">
        <is>
          <t>Approved</t>
        </is>
      </c>
      <c r="D6" s="7" t="inlineStr">
        <is>
          <t>M. Ferrer</t>
        </is>
      </c>
      <c r="E6" s="8" t="n">
        <v>46213.37847222222</v>
      </c>
      <c r="F6" s="9">
        <f>IF($G6="","",ROUND(($E6-$G6)*24,1))</f>
        <v/>
      </c>
      <c r="G6" s="10">
        <f>IF(OR($A6="",$E6=""),"",IF(SUMPRODUCT(MAX(($A$5:$A$204=$A6)*($E$5:$E$204&lt;$E6)*$E$5:$E$204))&gt;0,SUMPRODUCT(MAX(($A$5:$A$204=$A6)*($E$5:$E$204&lt;$E6)*$E$5:$E$204)),IF(IFERROR(VLOOKUP($A6,Tasks!$A$5:$C$204,3,FALSE),0)&gt;0,VLOOKUP($A6,Tasks!$A$5:$C$204,3,FALSE),"")))</f>
        <v/>
      </c>
      <c r="H6" s="11">
        <f>IF($A6="","",IF(COUNTIF(Tasks!$A$5:$A$204,$A6)=0,"Task not on the Tasks tab",IF(OR($B6="",$C6=""),"",IF(COUNTIFS(States!$I$5:$I$44,$B6,States!$J$5:$J$44,$C6)&gt;0,"","Not an allowed transition"))))</f>
        <v/>
      </c>
      <c r="I6" s="12">
        <f>IF(OR($A6="",$E6=""),"",IF($E6=SUMPRODUCT(MAX(($A$5:$A$204=$A6)*$E$5:$E$204)),1,0))</f>
        <v/>
      </c>
      <c r="J6" s="11">
        <f>IF($I6="","",$A6&amp;"|"&amp;$I6)</f>
        <v/>
      </c>
      <c r="K6" s="7" t="inlineStr">
        <is>
          <t>Approved in the Friday batch</t>
        </is>
      </c>
    </row>
    <row r="7">
      <c r="A7" s="7" t="inlineStr">
        <is>
          <t>T-119</t>
        </is>
      </c>
      <c r="B7" s="7" t="inlineStr">
        <is>
          <t>Draft</t>
        </is>
      </c>
      <c r="C7" s="7" t="inlineStr">
        <is>
          <t>Review</t>
        </is>
      </c>
      <c r="D7" s="7" t="inlineStr">
        <is>
          <t>K. Owens</t>
        </is>
      </c>
      <c r="E7" s="8" t="n">
        <v>46212.48611111111</v>
      </c>
      <c r="F7" s="9">
        <f>IF($G7="","",ROUND(($E7-$G7)*24,1))</f>
        <v/>
      </c>
      <c r="G7" s="10">
        <f>IF(OR($A7="",$E7=""),"",IF(SUMPRODUCT(MAX(($A$5:$A$204=$A7)*($E$5:$E$204&lt;$E7)*$E$5:$E$204))&gt;0,SUMPRODUCT(MAX(($A$5:$A$204=$A7)*($E$5:$E$204&lt;$E7)*$E$5:$E$204)),IF(IFERROR(VLOOKUP($A7,Tasks!$A$5:$C$204,3,FALSE),0)&gt;0,VLOOKUP($A7,Tasks!$A$5:$C$204,3,FALSE),"")))</f>
        <v/>
      </c>
      <c r="H7" s="11">
        <f>IF($A7="","",IF(COUNTIF(Tasks!$A$5:$A$204,$A7)=0,"Task not on the Tasks tab",IF(OR($B7="",$C7=""),"",IF(COUNTIFS(States!$I$5:$I$44,$B7,States!$J$5:$J$44,$C7)&gt;0,"","Not an allowed transition"))))</f>
        <v/>
      </c>
      <c r="I7" s="12">
        <f>IF(OR($A7="",$E7=""),"",IF($E7=SUMPRODUCT(MAX(($A$5:$A$204=$A7)*$E$5:$E$204)),1,0))</f>
        <v/>
      </c>
      <c r="J7" s="11">
        <f>IF($I7="","",$A7&amp;"|"&amp;$I7)</f>
        <v/>
      </c>
      <c r="K7" s="7" t="n"/>
    </row>
    <row r="8">
      <c r="A8" s="7" t="inlineStr">
        <is>
          <t>T-119</t>
        </is>
      </c>
      <c r="B8" s="7" t="inlineStr">
        <is>
          <t>Review</t>
        </is>
      </c>
      <c r="C8" s="7" t="inlineStr">
        <is>
          <t>Rework</t>
        </is>
      </c>
      <c r="D8" s="7" t="inlineStr">
        <is>
          <t>M. Ferrer</t>
        </is>
      </c>
      <c r="E8" s="8" t="n">
        <v>46212.67708333334</v>
      </c>
      <c r="F8" s="9">
        <f>IF($G8="","",ROUND(($E8-$G8)*24,1))</f>
        <v/>
      </c>
      <c r="G8" s="10">
        <f>IF(OR($A8="",$E8=""),"",IF(SUMPRODUCT(MAX(($A$5:$A$204=$A8)*($E$5:$E$204&lt;$E8)*$E$5:$E$204))&gt;0,SUMPRODUCT(MAX(($A$5:$A$204=$A8)*($E$5:$E$204&lt;$E8)*$E$5:$E$204)),IF(IFERROR(VLOOKUP($A8,Tasks!$A$5:$C$204,3,FALSE),0)&gt;0,VLOOKUP($A8,Tasks!$A$5:$C$204,3,FALSE),"")))</f>
        <v/>
      </c>
      <c r="H8" s="11">
        <f>IF($A8="","",IF(COUNTIF(Tasks!$A$5:$A$204,$A8)=0,"Task not on the Tasks tab",IF(OR($B8="",$C8=""),"",IF(COUNTIFS(States!$I$5:$I$44,$B8,States!$J$5:$J$44,$C8)&gt;0,"","Not an allowed transition"))))</f>
        <v/>
      </c>
      <c r="I8" s="12">
        <f>IF(OR($A8="",$E8=""),"",IF($E8=SUMPRODUCT(MAX(($A$5:$A$204=$A8)*$E$5:$E$204)),1,0))</f>
        <v/>
      </c>
      <c r="J8" s="11">
        <f>IF($I8="","",$A8&amp;"|"&amp;$I8)</f>
        <v/>
      </c>
      <c r="K8" s="7" t="inlineStr">
        <is>
          <t>Tone of voice — second paragraph</t>
        </is>
      </c>
    </row>
    <row r="9">
      <c r="A9" s="7" t="inlineStr">
        <is>
          <t>T-119</t>
        </is>
      </c>
      <c r="B9" s="7" t="inlineStr">
        <is>
          <t>Rework</t>
        </is>
      </c>
      <c r="C9" s="7" t="inlineStr">
        <is>
          <t>Review</t>
        </is>
      </c>
      <c r="D9" s="7" t="inlineStr">
        <is>
          <t>K. Owens</t>
        </is>
      </c>
      <c r="E9" s="8" t="n">
        <v>46213.58333333334</v>
      </c>
      <c r="F9" s="9">
        <f>IF($G9="","",ROUND(($E9-$G9)*24,1))</f>
        <v/>
      </c>
      <c r="G9" s="10">
        <f>IF(OR($A9="",$E9=""),"",IF(SUMPRODUCT(MAX(($A$5:$A$204=$A9)*($E$5:$E$204&lt;$E9)*$E$5:$E$204))&gt;0,SUMPRODUCT(MAX(($A$5:$A$204=$A9)*($E$5:$E$204&lt;$E9)*$E$5:$E$204)),IF(IFERROR(VLOOKUP($A9,Tasks!$A$5:$C$204,3,FALSE),0)&gt;0,VLOOKUP($A9,Tasks!$A$5:$C$204,3,FALSE),"")))</f>
        <v/>
      </c>
      <c r="H9" s="11">
        <f>IF($A9="","",IF(COUNTIF(Tasks!$A$5:$A$204,$A9)=0,"Task not on the Tasks tab",IF(OR($B9="",$C9=""),"",IF(COUNTIFS(States!$I$5:$I$44,$B9,States!$J$5:$J$44,$C9)&gt;0,"","Not an allowed transition"))))</f>
        <v/>
      </c>
      <c r="I9" s="12">
        <f>IF(OR($A9="",$E9=""),"",IF($E9=SUMPRODUCT(MAX(($A$5:$A$204=$A9)*$E$5:$E$204)),1,0))</f>
        <v/>
      </c>
      <c r="J9" s="11">
        <f>IF($I9="","",$A9&amp;"|"&amp;$I9)</f>
        <v/>
      </c>
      <c r="K9" s="7" t="inlineStr">
        <is>
          <t>Rewritten</t>
        </is>
      </c>
    </row>
    <row r="10">
      <c r="A10" s="7" t="inlineStr">
        <is>
          <t>T-119</t>
        </is>
      </c>
      <c r="B10" s="7" t="inlineStr">
        <is>
          <t>Review</t>
        </is>
      </c>
      <c r="C10" s="7" t="inlineStr">
        <is>
          <t>Approved</t>
        </is>
      </c>
      <c r="D10" s="7" t="inlineStr">
        <is>
          <t>M. Ferrer</t>
        </is>
      </c>
      <c r="E10" s="8" t="n">
        <v>46216.38194444445</v>
      </c>
      <c r="F10" s="9">
        <f>IF($G10="","",ROUND(($E10-$G10)*24,1))</f>
        <v/>
      </c>
      <c r="G10" s="10">
        <f>IF(OR($A10="",$E10=""),"",IF(SUMPRODUCT(MAX(($A$5:$A$204=$A10)*($E$5:$E$204&lt;$E10)*$E$5:$E$204))&gt;0,SUMPRODUCT(MAX(($A$5:$A$204=$A10)*($E$5:$E$204&lt;$E10)*$E$5:$E$204)),IF(IFERROR(VLOOKUP($A10,Tasks!$A$5:$C$204,3,FALSE),0)&gt;0,VLOOKUP($A10,Tasks!$A$5:$C$204,3,FALSE),"")))</f>
        <v/>
      </c>
      <c r="H10" s="11">
        <f>IF($A10="","",IF(COUNTIF(Tasks!$A$5:$A$204,$A10)=0,"Task not on the Tasks tab",IF(OR($B10="",$C10=""),"",IF(COUNTIFS(States!$I$5:$I$44,$B10,States!$J$5:$J$44,$C10)&gt;0,"","Not an allowed transition"))))</f>
        <v/>
      </c>
      <c r="I10" s="12">
        <f>IF(OR($A10="",$E10=""),"",IF($E10=SUMPRODUCT(MAX(($A$5:$A$204=$A10)*$E$5:$E$204)),1,0))</f>
        <v/>
      </c>
      <c r="J10" s="11">
        <f>IF($I10="","",$A10&amp;"|"&amp;$I10)</f>
        <v/>
      </c>
      <c r="K10" s="7" t="inlineStr">
        <is>
          <t>Waited over the weekend</t>
        </is>
      </c>
    </row>
    <row r="11">
      <c r="A11" s="7" t="inlineStr">
        <is>
          <t>T-120</t>
        </is>
      </c>
      <c r="B11" s="7" t="inlineStr">
        <is>
          <t>Draft</t>
        </is>
      </c>
      <c r="C11" s="7" t="inlineStr">
        <is>
          <t>Review</t>
        </is>
      </c>
      <c r="D11" s="7" t="inlineStr">
        <is>
          <t>S. Novak</t>
        </is>
      </c>
      <c r="E11" s="8" t="n">
        <v>46211.64166666667</v>
      </c>
      <c r="F11" s="9">
        <f>IF($G11="","",ROUND(($E11-$G11)*24,1))</f>
        <v/>
      </c>
      <c r="G11" s="10">
        <f>IF(OR($A11="",$E11=""),"",IF(SUMPRODUCT(MAX(($A$5:$A$204=$A11)*($E$5:$E$204&lt;$E11)*$E$5:$E$204))&gt;0,SUMPRODUCT(MAX(($A$5:$A$204=$A11)*($E$5:$E$204&lt;$E11)*$E$5:$E$204)),IF(IFERROR(VLOOKUP($A11,Tasks!$A$5:$C$204,3,FALSE),0)&gt;0,VLOOKUP($A11,Tasks!$A$5:$C$204,3,FALSE),"")))</f>
        <v/>
      </c>
      <c r="H11" s="11">
        <f>IF($A11="","",IF(COUNTIF(Tasks!$A$5:$A$204,$A11)=0,"Task not on the Tasks tab",IF(OR($B11="",$C11=""),"",IF(COUNTIFS(States!$I$5:$I$44,$B11,States!$J$5:$J$44,$C11)&gt;0,"","Not an allowed transition"))))</f>
        <v/>
      </c>
      <c r="I11" s="12">
        <f>IF(OR($A11="",$E11=""),"",IF($E11=SUMPRODUCT(MAX(($A$5:$A$204=$A11)*$E$5:$E$204)),1,0))</f>
        <v/>
      </c>
      <c r="J11" s="11">
        <f>IF($I11="","",$A11&amp;"|"&amp;$I11)</f>
        <v/>
      </c>
      <c r="K11" s="7" t="n"/>
    </row>
    <row r="12">
      <c r="A12" s="7" t="inlineStr">
        <is>
          <t>T-120</t>
        </is>
      </c>
      <c r="B12" s="7" t="inlineStr">
        <is>
          <t>Review</t>
        </is>
      </c>
      <c r="C12" s="7" t="inlineStr">
        <is>
          <t>Approved</t>
        </is>
      </c>
      <c r="D12" s="7" t="inlineStr">
        <is>
          <t>M. Ferrer</t>
        </is>
      </c>
      <c r="E12" s="8" t="n">
        <v>46213.4375</v>
      </c>
      <c r="F12" s="9">
        <f>IF($G12="","",ROUND(($E12-$G12)*24,1))</f>
        <v/>
      </c>
      <c r="G12" s="10">
        <f>IF(OR($A12="",$E12=""),"",IF(SUMPRODUCT(MAX(($A$5:$A$204=$A12)*($E$5:$E$204&lt;$E12)*$E$5:$E$204))&gt;0,SUMPRODUCT(MAX(($A$5:$A$204=$A12)*($E$5:$E$204&lt;$E12)*$E$5:$E$204)),IF(IFERROR(VLOOKUP($A12,Tasks!$A$5:$C$204,3,FALSE),0)&gt;0,VLOOKUP($A12,Tasks!$A$5:$C$204,3,FALSE),"")))</f>
        <v/>
      </c>
      <c r="H12" s="11">
        <f>IF($A12="","",IF(COUNTIF(Tasks!$A$5:$A$204,$A12)=0,"Task not on the Tasks tab",IF(OR($B12="",$C12=""),"",IF(COUNTIFS(States!$I$5:$I$44,$B12,States!$J$5:$J$44,$C12)&gt;0,"","Not an allowed transition"))))</f>
        <v/>
      </c>
      <c r="I12" s="12">
        <f>IF(OR($A12="",$E12=""),"",IF($E12=SUMPRODUCT(MAX(($A$5:$A$204=$A12)*$E$5:$E$204)),1,0))</f>
        <v/>
      </c>
      <c r="J12" s="11">
        <f>IF($I12="","",$A12&amp;"|"&amp;$I12)</f>
        <v/>
      </c>
      <c r="K12" s="7" t="inlineStr">
        <is>
          <t>Friday batch again</t>
        </is>
      </c>
    </row>
    <row r="13">
      <c r="A13" s="7" t="inlineStr">
        <is>
          <t>T-122</t>
        </is>
      </c>
      <c r="B13" s="7" t="inlineStr">
        <is>
          <t>Draft</t>
        </is>
      </c>
      <c r="C13" s="7" t="inlineStr">
        <is>
          <t>Review</t>
        </is>
      </c>
      <c r="D13" s="7" t="inlineStr">
        <is>
          <t>S. Novak</t>
        </is>
      </c>
      <c r="E13" s="8" t="n">
        <v>46216.47222222222</v>
      </c>
      <c r="F13" s="9">
        <f>IF($G13="","",ROUND(($E13-$G13)*24,1))</f>
        <v/>
      </c>
      <c r="G13" s="10">
        <f>IF(OR($A13="",$E13=""),"",IF(SUMPRODUCT(MAX(($A$5:$A$204=$A13)*($E$5:$E$204&lt;$E13)*$E$5:$E$204))&gt;0,SUMPRODUCT(MAX(($A$5:$A$204=$A13)*($E$5:$E$204&lt;$E13)*$E$5:$E$204)),IF(IFERROR(VLOOKUP($A13,Tasks!$A$5:$C$204,3,FALSE),0)&gt;0,VLOOKUP($A13,Tasks!$A$5:$C$204,3,FALSE),"")))</f>
        <v/>
      </c>
      <c r="H13" s="11">
        <f>IF($A13="","",IF(COUNTIF(Tasks!$A$5:$A$204,$A13)=0,"Task not on the Tasks tab",IF(OR($B13="",$C13=""),"",IF(COUNTIFS(States!$I$5:$I$44,$B13,States!$J$5:$J$44,$C13)&gt;0,"","Not an allowed transition"))))</f>
        <v/>
      </c>
      <c r="I13" s="12">
        <f>IF(OR($A13="",$E13=""),"",IF($E13=SUMPRODUCT(MAX(($A$5:$A$204=$A13)*$E$5:$E$204)),1,0))</f>
        <v/>
      </c>
      <c r="J13" s="11">
        <f>IF($I13="","",$A13&amp;"|"&amp;$I13)</f>
        <v/>
      </c>
      <c r="K13" s="7" t="n"/>
    </row>
    <row r="14">
      <c r="A14" s="7" t="n"/>
      <c r="B14" s="7" t="n"/>
      <c r="C14" s="7" t="n"/>
      <c r="D14" s="7" t="n"/>
      <c r="E14" s="8" t="n"/>
      <c r="F14" s="9">
        <f>IF($G14="","",ROUND(($E14-$G14)*24,1))</f>
        <v/>
      </c>
      <c r="G14" s="10">
        <f>IF(OR($A14="",$E14=""),"",IF(SUMPRODUCT(MAX(($A$5:$A$204=$A14)*($E$5:$E$204&lt;$E14)*$E$5:$E$204))&gt;0,SUMPRODUCT(MAX(($A$5:$A$204=$A14)*($E$5:$E$204&lt;$E14)*$E$5:$E$204)),IF(IFERROR(VLOOKUP($A14,Tasks!$A$5:$C$204,3,FALSE),0)&gt;0,VLOOKUP($A14,Tasks!$A$5:$C$204,3,FALSE),"")))</f>
        <v/>
      </c>
      <c r="H14" s="11">
        <f>IF($A14="","",IF(COUNTIF(Tasks!$A$5:$A$204,$A14)=0,"Task not on the Tasks tab",IF(OR($B14="",$C14=""),"",IF(COUNTIFS(States!$I$5:$I$44,$B14,States!$J$5:$J$44,$C14)&gt;0,"","Not an allowed transition"))))</f>
        <v/>
      </c>
      <c r="I14" s="12">
        <f>IF(OR($A14="",$E14=""),"",IF($E14=SUMPRODUCT(MAX(($A$5:$A$204=$A14)*$E$5:$E$204)),1,0))</f>
        <v/>
      </c>
      <c r="J14" s="11">
        <f>IF($I14="","",$A14&amp;"|"&amp;$I14)</f>
        <v/>
      </c>
      <c r="K14" s="7" t="n"/>
    </row>
    <row r="15">
      <c r="A15" s="7" t="n"/>
      <c r="B15" s="7" t="n"/>
      <c r="C15" s="7" t="n"/>
      <c r="D15" s="7" t="n"/>
      <c r="E15" s="8" t="n"/>
      <c r="F15" s="9">
        <f>IF($G15="","",ROUND(($E15-$G15)*24,1))</f>
        <v/>
      </c>
      <c r="G15" s="10">
        <f>IF(OR($A15="",$E15=""),"",IF(SUMPRODUCT(MAX(($A$5:$A$204=$A15)*($E$5:$E$204&lt;$E15)*$E$5:$E$204))&gt;0,SUMPRODUCT(MAX(($A$5:$A$204=$A15)*($E$5:$E$204&lt;$E15)*$E$5:$E$204)),IF(IFERROR(VLOOKUP($A15,Tasks!$A$5:$C$204,3,FALSE),0)&gt;0,VLOOKUP($A15,Tasks!$A$5:$C$204,3,FALSE),"")))</f>
        <v/>
      </c>
      <c r="H15" s="11">
        <f>IF($A15="","",IF(COUNTIF(Tasks!$A$5:$A$204,$A15)=0,"Task not on the Tasks tab",IF(OR($B15="",$C15=""),"",IF(COUNTIFS(States!$I$5:$I$44,$B15,States!$J$5:$J$44,$C15)&gt;0,"","Not an allowed transition"))))</f>
        <v/>
      </c>
      <c r="I15" s="12">
        <f>IF(OR($A15="",$E15=""),"",IF($E15=SUMPRODUCT(MAX(($A$5:$A$204=$A15)*$E$5:$E$204)),1,0))</f>
        <v/>
      </c>
      <c r="J15" s="11">
        <f>IF($I15="","",$A15&amp;"|"&amp;$I15)</f>
        <v/>
      </c>
      <c r="K15" s="7" t="n"/>
    </row>
    <row r="16">
      <c r="A16" s="7" t="n"/>
      <c r="B16" s="7" t="n"/>
      <c r="C16" s="7" t="n"/>
      <c r="D16" s="7" t="n"/>
      <c r="E16" s="8" t="n"/>
      <c r="F16" s="9">
        <f>IF($G16="","",ROUND(($E16-$G16)*24,1))</f>
        <v/>
      </c>
      <c r="G16" s="10">
        <f>IF(OR($A16="",$E16=""),"",IF(SUMPRODUCT(MAX(($A$5:$A$204=$A16)*($E$5:$E$204&lt;$E16)*$E$5:$E$204))&gt;0,SUMPRODUCT(MAX(($A$5:$A$204=$A16)*($E$5:$E$204&lt;$E16)*$E$5:$E$204)),IF(IFERROR(VLOOKUP($A16,Tasks!$A$5:$C$204,3,FALSE),0)&gt;0,VLOOKUP($A16,Tasks!$A$5:$C$204,3,FALSE),"")))</f>
        <v/>
      </c>
      <c r="H16" s="11">
        <f>IF($A16="","",IF(COUNTIF(Tasks!$A$5:$A$204,$A16)=0,"Task not on the Tasks tab",IF(OR($B16="",$C16=""),"",IF(COUNTIFS(States!$I$5:$I$44,$B16,States!$J$5:$J$44,$C16)&gt;0,"","Not an allowed transition"))))</f>
        <v/>
      </c>
      <c r="I16" s="12">
        <f>IF(OR($A16="",$E16=""),"",IF($E16=SUMPRODUCT(MAX(($A$5:$A$204=$A16)*$E$5:$E$204)),1,0))</f>
        <v/>
      </c>
      <c r="J16" s="11">
        <f>IF($I16="","",$A16&amp;"|"&amp;$I16)</f>
        <v/>
      </c>
      <c r="K16" s="7" t="n"/>
    </row>
    <row r="17">
      <c r="A17" s="7" t="n"/>
      <c r="B17" s="7" t="n"/>
      <c r="C17" s="7" t="n"/>
      <c r="D17" s="7" t="n"/>
      <c r="E17" s="8" t="n"/>
      <c r="F17" s="9">
        <f>IF($G17="","",ROUND(($E17-$G17)*24,1))</f>
        <v/>
      </c>
      <c r="G17" s="10">
        <f>IF(OR($A17="",$E17=""),"",IF(SUMPRODUCT(MAX(($A$5:$A$204=$A17)*($E$5:$E$204&lt;$E17)*$E$5:$E$204))&gt;0,SUMPRODUCT(MAX(($A$5:$A$204=$A17)*($E$5:$E$204&lt;$E17)*$E$5:$E$204)),IF(IFERROR(VLOOKUP($A17,Tasks!$A$5:$C$204,3,FALSE),0)&gt;0,VLOOKUP($A17,Tasks!$A$5:$C$204,3,FALSE),"")))</f>
        <v/>
      </c>
      <c r="H17" s="11">
        <f>IF($A17="","",IF(COUNTIF(Tasks!$A$5:$A$204,$A17)=0,"Task not on the Tasks tab",IF(OR($B17="",$C17=""),"",IF(COUNTIFS(States!$I$5:$I$44,$B17,States!$J$5:$J$44,$C17)&gt;0,"","Not an allowed transition"))))</f>
        <v/>
      </c>
      <c r="I17" s="12">
        <f>IF(OR($A17="",$E17=""),"",IF($E17=SUMPRODUCT(MAX(($A$5:$A$204=$A17)*$E$5:$E$204)),1,0))</f>
        <v/>
      </c>
      <c r="J17" s="11">
        <f>IF($I17="","",$A17&amp;"|"&amp;$I17)</f>
        <v/>
      </c>
      <c r="K17" s="7" t="n"/>
    </row>
    <row r="18">
      <c r="A18" s="7" t="n"/>
      <c r="B18" s="7" t="n"/>
      <c r="C18" s="7" t="n"/>
      <c r="D18" s="7" t="n"/>
      <c r="E18" s="8" t="n"/>
      <c r="F18" s="9">
        <f>IF($G18="","",ROUND(($E18-$G18)*24,1))</f>
        <v/>
      </c>
      <c r="G18" s="10">
        <f>IF(OR($A18="",$E18=""),"",IF(SUMPRODUCT(MAX(($A$5:$A$204=$A18)*($E$5:$E$204&lt;$E18)*$E$5:$E$204))&gt;0,SUMPRODUCT(MAX(($A$5:$A$204=$A18)*($E$5:$E$204&lt;$E18)*$E$5:$E$204)),IF(IFERROR(VLOOKUP($A18,Tasks!$A$5:$C$204,3,FALSE),0)&gt;0,VLOOKUP($A18,Tasks!$A$5:$C$204,3,FALSE),"")))</f>
        <v/>
      </c>
      <c r="H18" s="11">
        <f>IF($A18="","",IF(COUNTIF(Tasks!$A$5:$A$204,$A18)=0,"Task not on the Tasks tab",IF(OR($B18="",$C18=""),"",IF(COUNTIFS(States!$I$5:$I$44,$B18,States!$J$5:$J$44,$C18)&gt;0,"","Not an allowed transition"))))</f>
        <v/>
      </c>
      <c r="I18" s="12">
        <f>IF(OR($A18="",$E18=""),"",IF($E18=SUMPRODUCT(MAX(($A$5:$A$204=$A18)*$E$5:$E$204)),1,0))</f>
        <v/>
      </c>
      <c r="J18" s="11">
        <f>IF($I18="","",$A18&amp;"|"&amp;$I18)</f>
        <v/>
      </c>
      <c r="K18" s="7" t="n"/>
    </row>
    <row r="19">
      <c r="A19" s="7" t="n"/>
      <c r="B19" s="7" t="n"/>
      <c r="C19" s="7" t="n"/>
      <c r="D19" s="7" t="n"/>
      <c r="E19" s="8" t="n"/>
      <c r="F19" s="9">
        <f>IF($G19="","",ROUND(($E19-$G19)*24,1))</f>
        <v/>
      </c>
      <c r="G19" s="10">
        <f>IF(OR($A19="",$E19=""),"",IF(SUMPRODUCT(MAX(($A$5:$A$204=$A19)*($E$5:$E$204&lt;$E19)*$E$5:$E$204))&gt;0,SUMPRODUCT(MAX(($A$5:$A$204=$A19)*($E$5:$E$204&lt;$E19)*$E$5:$E$204)),IF(IFERROR(VLOOKUP($A19,Tasks!$A$5:$C$204,3,FALSE),0)&gt;0,VLOOKUP($A19,Tasks!$A$5:$C$204,3,FALSE),"")))</f>
        <v/>
      </c>
      <c r="H19" s="11">
        <f>IF($A19="","",IF(COUNTIF(Tasks!$A$5:$A$204,$A19)=0,"Task not on the Tasks tab",IF(OR($B19="",$C19=""),"",IF(COUNTIFS(States!$I$5:$I$44,$B19,States!$J$5:$J$44,$C19)&gt;0,"","Not an allowed transition"))))</f>
        <v/>
      </c>
      <c r="I19" s="12">
        <f>IF(OR($A19="",$E19=""),"",IF($E19=SUMPRODUCT(MAX(($A$5:$A$204=$A19)*$E$5:$E$204)),1,0))</f>
        <v/>
      </c>
      <c r="J19" s="11">
        <f>IF($I19="","",$A19&amp;"|"&amp;$I19)</f>
        <v/>
      </c>
      <c r="K19" s="7" t="n"/>
    </row>
    <row r="20">
      <c r="A20" s="7" t="n"/>
      <c r="B20" s="7" t="n"/>
      <c r="C20" s="7" t="n"/>
      <c r="D20" s="7" t="n"/>
      <c r="E20" s="8" t="n"/>
      <c r="F20" s="9">
        <f>IF($G20="","",ROUND(($E20-$G20)*24,1))</f>
        <v/>
      </c>
      <c r="G20" s="10">
        <f>IF(OR($A20="",$E20=""),"",IF(SUMPRODUCT(MAX(($A$5:$A$204=$A20)*($E$5:$E$204&lt;$E20)*$E$5:$E$204))&gt;0,SUMPRODUCT(MAX(($A$5:$A$204=$A20)*($E$5:$E$204&lt;$E20)*$E$5:$E$204)),IF(IFERROR(VLOOKUP($A20,Tasks!$A$5:$C$204,3,FALSE),0)&gt;0,VLOOKUP($A20,Tasks!$A$5:$C$204,3,FALSE),"")))</f>
        <v/>
      </c>
      <c r="H20" s="11">
        <f>IF($A20="","",IF(COUNTIF(Tasks!$A$5:$A$204,$A20)=0,"Task not on the Tasks tab",IF(OR($B20="",$C20=""),"",IF(COUNTIFS(States!$I$5:$I$44,$B20,States!$J$5:$J$44,$C20)&gt;0,"","Not an allowed transition"))))</f>
        <v/>
      </c>
      <c r="I20" s="12">
        <f>IF(OR($A20="",$E20=""),"",IF($E20=SUMPRODUCT(MAX(($A$5:$A$204=$A20)*$E$5:$E$204)),1,0))</f>
        <v/>
      </c>
      <c r="J20" s="11">
        <f>IF($I20="","",$A20&amp;"|"&amp;$I20)</f>
        <v/>
      </c>
      <c r="K20" s="7" t="n"/>
    </row>
    <row r="21">
      <c r="A21" s="7" t="n"/>
      <c r="B21" s="7" t="n"/>
      <c r="C21" s="7" t="n"/>
      <c r="D21" s="7" t="n"/>
      <c r="E21" s="8" t="n"/>
      <c r="F21" s="9">
        <f>IF($G21="","",ROUND(($E21-$G21)*24,1))</f>
        <v/>
      </c>
      <c r="G21" s="10">
        <f>IF(OR($A21="",$E21=""),"",IF(SUMPRODUCT(MAX(($A$5:$A$204=$A21)*($E$5:$E$204&lt;$E21)*$E$5:$E$204))&gt;0,SUMPRODUCT(MAX(($A$5:$A$204=$A21)*($E$5:$E$204&lt;$E21)*$E$5:$E$204)),IF(IFERROR(VLOOKUP($A21,Tasks!$A$5:$C$204,3,FALSE),0)&gt;0,VLOOKUP($A21,Tasks!$A$5:$C$204,3,FALSE),"")))</f>
        <v/>
      </c>
      <c r="H21" s="11">
        <f>IF($A21="","",IF(COUNTIF(Tasks!$A$5:$A$204,$A21)=0,"Task not on the Tasks tab",IF(OR($B21="",$C21=""),"",IF(COUNTIFS(States!$I$5:$I$44,$B21,States!$J$5:$J$44,$C21)&gt;0,"","Not an allowed transition"))))</f>
        <v/>
      </c>
      <c r="I21" s="12">
        <f>IF(OR($A21="",$E21=""),"",IF($E21=SUMPRODUCT(MAX(($A$5:$A$204=$A21)*$E$5:$E$204)),1,0))</f>
        <v/>
      </c>
      <c r="J21" s="11">
        <f>IF($I21="","",$A21&amp;"|"&amp;$I21)</f>
        <v/>
      </c>
      <c r="K21" s="7" t="n"/>
    </row>
    <row r="22">
      <c r="A22" s="7" t="n"/>
      <c r="B22" s="7" t="n"/>
      <c r="C22" s="7" t="n"/>
      <c r="D22" s="7" t="n"/>
      <c r="E22" s="8" t="n"/>
      <c r="F22" s="9">
        <f>IF($G22="","",ROUND(($E22-$G22)*24,1))</f>
        <v/>
      </c>
      <c r="G22" s="10">
        <f>IF(OR($A22="",$E22=""),"",IF(SUMPRODUCT(MAX(($A$5:$A$204=$A22)*($E$5:$E$204&lt;$E22)*$E$5:$E$204))&gt;0,SUMPRODUCT(MAX(($A$5:$A$204=$A22)*($E$5:$E$204&lt;$E22)*$E$5:$E$204)),IF(IFERROR(VLOOKUP($A22,Tasks!$A$5:$C$204,3,FALSE),0)&gt;0,VLOOKUP($A22,Tasks!$A$5:$C$204,3,FALSE),"")))</f>
        <v/>
      </c>
      <c r="H22" s="11">
        <f>IF($A22="","",IF(COUNTIF(Tasks!$A$5:$A$204,$A22)=0,"Task not on the Tasks tab",IF(OR($B22="",$C22=""),"",IF(COUNTIFS(States!$I$5:$I$44,$B22,States!$J$5:$J$44,$C22)&gt;0,"","Not an allowed transition"))))</f>
        <v/>
      </c>
      <c r="I22" s="12">
        <f>IF(OR($A22="",$E22=""),"",IF($E22=SUMPRODUCT(MAX(($A$5:$A$204=$A22)*$E$5:$E$204)),1,0))</f>
        <v/>
      </c>
      <c r="J22" s="11">
        <f>IF($I22="","",$A22&amp;"|"&amp;$I22)</f>
        <v/>
      </c>
      <c r="K22" s="7" t="n"/>
    </row>
    <row r="23">
      <c r="A23" s="7" t="n"/>
      <c r="B23" s="7" t="n"/>
      <c r="C23" s="7" t="n"/>
      <c r="D23" s="7" t="n"/>
      <c r="E23" s="8" t="n"/>
      <c r="F23" s="9">
        <f>IF($G23="","",ROUND(($E23-$G23)*24,1))</f>
        <v/>
      </c>
      <c r="G23" s="10">
        <f>IF(OR($A23="",$E23=""),"",IF(SUMPRODUCT(MAX(($A$5:$A$204=$A23)*($E$5:$E$204&lt;$E23)*$E$5:$E$204))&gt;0,SUMPRODUCT(MAX(($A$5:$A$204=$A23)*($E$5:$E$204&lt;$E23)*$E$5:$E$204)),IF(IFERROR(VLOOKUP($A23,Tasks!$A$5:$C$204,3,FALSE),0)&gt;0,VLOOKUP($A23,Tasks!$A$5:$C$204,3,FALSE),"")))</f>
        <v/>
      </c>
      <c r="H23" s="11">
        <f>IF($A23="","",IF(COUNTIF(Tasks!$A$5:$A$204,$A23)=0,"Task not on the Tasks tab",IF(OR($B23="",$C23=""),"",IF(COUNTIFS(States!$I$5:$I$44,$B23,States!$J$5:$J$44,$C23)&gt;0,"","Not an allowed transition"))))</f>
        <v/>
      </c>
      <c r="I23" s="12">
        <f>IF(OR($A23="",$E23=""),"",IF($E23=SUMPRODUCT(MAX(($A$5:$A$204=$A23)*$E$5:$E$204)),1,0))</f>
        <v/>
      </c>
      <c r="J23" s="11">
        <f>IF($I23="","",$A23&amp;"|"&amp;$I23)</f>
        <v/>
      </c>
      <c r="K23" s="7" t="n"/>
    </row>
    <row r="24">
      <c r="A24" s="7" t="n"/>
      <c r="B24" s="7" t="n"/>
      <c r="C24" s="7" t="n"/>
      <c r="D24" s="7" t="n"/>
      <c r="E24" s="8" t="n"/>
      <c r="F24" s="9">
        <f>IF($G24="","",ROUND(($E24-$G24)*24,1))</f>
        <v/>
      </c>
      <c r="G24" s="10">
        <f>IF(OR($A24="",$E24=""),"",IF(SUMPRODUCT(MAX(($A$5:$A$204=$A24)*($E$5:$E$204&lt;$E24)*$E$5:$E$204))&gt;0,SUMPRODUCT(MAX(($A$5:$A$204=$A24)*($E$5:$E$204&lt;$E24)*$E$5:$E$204)),IF(IFERROR(VLOOKUP($A24,Tasks!$A$5:$C$204,3,FALSE),0)&gt;0,VLOOKUP($A24,Tasks!$A$5:$C$204,3,FALSE),"")))</f>
        <v/>
      </c>
      <c r="H24" s="11">
        <f>IF($A24="","",IF(COUNTIF(Tasks!$A$5:$A$204,$A24)=0,"Task not on the Tasks tab",IF(OR($B24="",$C24=""),"",IF(COUNTIFS(States!$I$5:$I$44,$B24,States!$J$5:$J$44,$C24)&gt;0,"","Not an allowed transition"))))</f>
        <v/>
      </c>
      <c r="I24" s="12">
        <f>IF(OR($A24="",$E24=""),"",IF($E24=SUMPRODUCT(MAX(($A$5:$A$204=$A24)*$E$5:$E$204)),1,0))</f>
        <v/>
      </c>
      <c r="J24" s="11">
        <f>IF($I24="","",$A24&amp;"|"&amp;$I24)</f>
        <v/>
      </c>
      <c r="K24" s="7" t="n"/>
    </row>
    <row r="25">
      <c r="A25" s="7" t="n"/>
      <c r="B25" s="7" t="n"/>
      <c r="C25" s="7" t="n"/>
      <c r="D25" s="7" t="n"/>
      <c r="E25" s="8" t="n"/>
      <c r="F25" s="9">
        <f>IF($G25="","",ROUND(($E25-$G25)*24,1))</f>
        <v/>
      </c>
      <c r="G25" s="10">
        <f>IF(OR($A25="",$E25=""),"",IF(SUMPRODUCT(MAX(($A$5:$A$204=$A25)*($E$5:$E$204&lt;$E25)*$E$5:$E$204))&gt;0,SUMPRODUCT(MAX(($A$5:$A$204=$A25)*($E$5:$E$204&lt;$E25)*$E$5:$E$204)),IF(IFERROR(VLOOKUP($A25,Tasks!$A$5:$C$204,3,FALSE),0)&gt;0,VLOOKUP($A25,Tasks!$A$5:$C$204,3,FALSE),"")))</f>
        <v/>
      </c>
      <c r="H25" s="11">
        <f>IF($A25="","",IF(COUNTIF(Tasks!$A$5:$A$204,$A25)=0,"Task not on the Tasks tab",IF(OR($B25="",$C25=""),"",IF(COUNTIFS(States!$I$5:$I$44,$B25,States!$J$5:$J$44,$C25)&gt;0,"","Not an allowed transition"))))</f>
        <v/>
      </c>
      <c r="I25" s="12">
        <f>IF(OR($A25="",$E25=""),"",IF($E25=SUMPRODUCT(MAX(($A$5:$A$204=$A25)*$E$5:$E$204)),1,0))</f>
        <v/>
      </c>
      <c r="J25" s="11">
        <f>IF($I25="","",$A25&amp;"|"&amp;$I25)</f>
        <v/>
      </c>
      <c r="K25" s="7" t="n"/>
    </row>
    <row r="26">
      <c r="A26" s="7" t="n"/>
      <c r="B26" s="7" t="n"/>
      <c r="C26" s="7" t="n"/>
      <c r="D26" s="7" t="n"/>
      <c r="E26" s="8" t="n"/>
      <c r="F26" s="9">
        <f>IF($G26="","",ROUND(($E26-$G26)*24,1))</f>
        <v/>
      </c>
      <c r="G26" s="10">
        <f>IF(OR($A26="",$E26=""),"",IF(SUMPRODUCT(MAX(($A$5:$A$204=$A26)*($E$5:$E$204&lt;$E26)*$E$5:$E$204))&gt;0,SUMPRODUCT(MAX(($A$5:$A$204=$A26)*($E$5:$E$204&lt;$E26)*$E$5:$E$204)),IF(IFERROR(VLOOKUP($A26,Tasks!$A$5:$C$204,3,FALSE),0)&gt;0,VLOOKUP($A26,Tasks!$A$5:$C$204,3,FALSE),"")))</f>
        <v/>
      </c>
      <c r="H26" s="11">
        <f>IF($A26="","",IF(COUNTIF(Tasks!$A$5:$A$204,$A26)=0,"Task not on the Tasks tab",IF(OR($B26="",$C26=""),"",IF(COUNTIFS(States!$I$5:$I$44,$B26,States!$J$5:$J$44,$C26)&gt;0,"","Not an allowed transition"))))</f>
        <v/>
      </c>
      <c r="I26" s="12">
        <f>IF(OR($A26="",$E26=""),"",IF($E26=SUMPRODUCT(MAX(($A$5:$A$204=$A26)*$E$5:$E$204)),1,0))</f>
        <v/>
      </c>
      <c r="J26" s="11">
        <f>IF($I26="","",$A26&amp;"|"&amp;$I26)</f>
        <v/>
      </c>
      <c r="K26" s="7" t="n"/>
    </row>
    <row r="27">
      <c r="A27" s="7" t="n"/>
      <c r="B27" s="7" t="n"/>
      <c r="C27" s="7" t="n"/>
      <c r="D27" s="7" t="n"/>
      <c r="E27" s="8" t="n"/>
      <c r="F27" s="9">
        <f>IF($G27="","",ROUND(($E27-$G27)*24,1))</f>
        <v/>
      </c>
      <c r="G27" s="10">
        <f>IF(OR($A27="",$E27=""),"",IF(SUMPRODUCT(MAX(($A$5:$A$204=$A27)*($E$5:$E$204&lt;$E27)*$E$5:$E$204))&gt;0,SUMPRODUCT(MAX(($A$5:$A$204=$A27)*($E$5:$E$204&lt;$E27)*$E$5:$E$204)),IF(IFERROR(VLOOKUP($A27,Tasks!$A$5:$C$204,3,FALSE),0)&gt;0,VLOOKUP($A27,Tasks!$A$5:$C$204,3,FALSE),"")))</f>
        <v/>
      </c>
      <c r="H27" s="11">
        <f>IF($A27="","",IF(COUNTIF(Tasks!$A$5:$A$204,$A27)=0,"Task not on the Tasks tab",IF(OR($B27="",$C27=""),"",IF(COUNTIFS(States!$I$5:$I$44,$B27,States!$J$5:$J$44,$C27)&gt;0,"","Not an allowed transition"))))</f>
        <v/>
      </c>
      <c r="I27" s="12">
        <f>IF(OR($A27="",$E27=""),"",IF($E27=SUMPRODUCT(MAX(($A$5:$A$204=$A27)*$E$5:$E$204)),1,0))</f>
        <v/>
      </c>
      <c r="J27" s="11">
        <f>IF($I27="","",$A27&amp;"|"&amp;$I27)</f>
        <v/>
      </c>
      <c r="K27" s="7" t="n"/>
    </row>
    <row r="28">
      <c r="A28" s="7" t="n"/>
      <c r="B28" s="7" t="n"/>
      <c r="C28" s="7" t="n"/>
      <c r="D28" s="7" t="n"/>
      <c r="E28" s="8" t="n"/>
      <c r="F28" s="9">
        <f>IF($G28="","",ROUND(($E28-$G28)*24,1))</f>
        <v/>
      </c>
      <c r="G28" s="10">
        <f>IF(OR($A28="",$E28=""),"",IF(SUMPRODUCT(MAX(($A$5:$A$204=$A28)*($E$5:$E$204&lt;$E28)*$E$5:$E$204))&gt;0,SUMPRODUCT(MAX(($A$5:$A$204=$A28)*($E$5:$E$204&lt;$E28)*$E$5:$E$204)),IF(IFERROR(VLOOKUP($A28,Tasks!$A$5:$C$204,3,FALSE),0)&gt;0,VLOOKUP($A28,Tasks!$A$5:$C$204,3,FALSE),"")))</f>
        <v/>
      </c>
      <c r="H28" s="11">
        <f>IF($A28="","",IF(COUNTIF(Tasks!$A$5:$A$204,$A28)=0,"Task not on the Tasks tab",IF(OR($B28="",$C28=""),"",IF(COUNTIFS(States!$I$5:$I$44,$B28,States!$J$5:$J$44,$C28)&gt;0,"","Not an allowed transition"))))</f>
        <v/>
      </c>
      <c r="I28" s="12">
        <f>IF(OR($A28="",$E28=""),"",IF($E28=SUMPRODUCT(MAX(($A$5:$A$204=$A28)*$E$5:$E$204)),1,0))</f>
        <v/>
      </c>
      <c r="J28" s="11">
        <f>IF($I28="","",$A28&amp;"|"&amp;$I28)</f>
        <v/>
      </c>
      <c r="K28" s="7" t="n"/>
    </row>
    <row r="29">
      <c r="A29" s="7" t="n"/>
      <c r="B29" s="7" t="n"/>
      <c r="C29" s="7" t="n"/>
      <c r="D29" s="7" t="n"/>
      <c r="E29" s="8" t="n"/>
      <c r="F29" s="9">
        <f>IF($G29="","",ROUND(($E29-$G29)*24,1))</f>
        <v/>
      </c>
      <c r="G29" s="10">
        <f>IF(OR($A29="",$E29=""),"",IF(SUMPRODUCT(MAX(($A$5:$A$204=$A29)*($E$5:$E$204&lt;$E29)*$E$5:$E$204))&gt;0,SUMPRODUCT(MAX(($A$5:$A$204=$A29)*($E$5:$E$204&lt;$E29)*$E$5:$E$204)),IF(IFERROR(VLOOKUP($A29,Tasks!$A$5:$C$204,3,FALSE),0)&gt;0,VLOOKUP($A29,Tasks!$A$5:$C$204,3,FALSE),"")))</f>
        <v/>
      </c>
      <c r="H29" s="11">
        <f>IF($A29="","",IF(COUNTIF(Tasks!$A$5:$A$204,$A29)=0,"Task not on the Tasks tab",IF(OR($B29="",$C29=""),"",IF(COUNTIFS(States!$I$5:$I$44,$B29,States!$J$5:$J$44,$C29)&gt;0,"","Not an allowed transition"))))</f>
        <v/>
      </c>
      <c r="I29" s="12">
        <f>IF(OR($A29="",$E29=""),"",IF($E29=SUMPRODUCT(MAX(($A$5:$A$204=$A29)*$E$5:$E$204)),1,0))</f>
        <v/>
      </c>
      <c r="J29" s="11">
        <f>IF($I29="","",$A29&amp;"|"&amp;$I29)</f>
        <v/>
      </c>
      <c r="K29" s="7" t="n"/>
    </row>
    <row r="30">
      <c r="A30" s="7" t="n"/>
      <c r="B30" s="7" t="n"/>
      <c r="C30" s="7" t="n"/>
      <c r="D30" s="7" t="n"/>
      <c r="E30" s="8" t="n"/>
      <c r="F30" s="9">
        <f>IF($G30="","",ROUND(($E30-$G30)*24,1))</f>
        <v/>
      </c>
      <c r="G30" s="10">
        <f>IF(OR($A30="",$E30=""),"",IF(SUMPRODUCT(MAX(($A$5:$A$204=$A30)*($E$5:$E$204&lt;$E30)*$E$5:$E$204))&gt;0,SUMPRODUCT(MAX(($A$5:$A$204=$A30)*($E$5:$E$204&lt;$E30)*$E$5:$E$204)),IF(IFERROR(VLOOKUP($A30,Tasks!$A$5:$C$204,3,FALSE),0)&gt;0,VLOOKUP($A30,Tasks!$A$5:$C$204,3,FALSE),"")))</f>
        <v/>
      </c>
      <c r="H30" s="11">
        <f>IF($A30="","",IF(COUNTIF(Tasks!$A$5:$A$204,$A30)=0,"Task not on the Tasks tab",IF(OR($B30="",$C30=""),"",IF(COUNTIFS(States!$I$5:$I$44,$B30,States!$J$5:$J$44,$C30)&gt;0,"","Not an allowed transition"))))</f>
        <v/>
      </c>
      <c r="I30" s="12">
        <f>IF(OR($A30="",$E30=""),"",IF($E30=SUMPRODUCT(MAX(($A$5:$A$204=$A30)*$E$5:$E$204)),1,0))</f>
        <v/>
      </c>
      <c r="J30" s="11">
        <f>IF($I30="","",$A30&amp;"|"&amp;$I30)</f>
        <v/>
      </c>
      <c r="K30" s="7" t="n"/>
    </row>
    <row r="31">
      <c r="A31" s="7" t="n"/>
      <c r="B31" s="7" t="n"/>
      <c r="C31" s="7" t="n"/>
      <c r="D31" s="7" t="n"/>
      <c r="E31" s="8" t="n"/>
      <c r="F31" s="9">
        <f>IF($G31="","",ROUND(($E31-$G31)*24,1))</f>
        <v/>
      </c>
      <c r="G31" s="10">
        <f>IF(OR($A31="",$E31=""),"",IF(SUMPRODUCT(MAX(($A$5:$A$204=$A31)*($E$5:$E$204&lt;$E31)*$E$5:$E$204))&gt;0,SUMPRODUCT(MAX(($A$5:$A$204=$A31)*($E$5:$E$204&lt;$E31)*$E$5:$E$204)),IF(IFERROR(VLOOKUP($A31,Tasks!$A$5:$C$204,3,FALSE),0)&gt;0,VLOOKUP($A31,Tasks!$A$5:$C$204,3,FALSE),"")))</f>
        <v/>
      </c>
      <c r="H31" s="11">
        <f>IF($A31="","",IF(COUNTIF(Tasks!$A$5:$A$204,$A31)=0,"Task not on the Tasks tab",IF(OR($B31="",$C31=""),"",IF(COUNTIFS(States!$I$5:$I$44,$B31,States!$J$5:$J$44,$C31)&gt;0,"","Not an allowed transition"))))</f>
        <v/>
      </c>
      <c r="I31" s="12">
        <f>IF(OR($A31="",$E31=""),"",IF($E31=SUMPRODUCT(MAX(($A$5:$A$204=$A31)*$E$5:$E$204)),1,0))</f>
        <v/>
      </c>
      <c r="J31" s="11">
        <f>IF($I31="","",$A31&amp;"|"&amp;$I31)</f>
        <v/>
      </c>
      <c r="K31" s="7" t="n"/>
    </row>
    <row r="32">
      <c r="A32" s="7" t="n"/>
      <c r="B32" s="7" t="n"/>
      <c r="C32" s="7" t="n"/>
      <c r="D32" s="7" t="n"/>
      <c r="E32" s="8" t="n"/>
      <c r="F32" s="9">
        <f>IF($G32="","",ROUND(($E32-$G32)*24,1))</f>
        <v/>
      </c>
      <c r="G32" s="10">
        <f>IF(OR($A32="",$E32=""),"",IF(SUMPRODUCT(MAX(($A$5:$A$204=$A32)*($E$5:$E$204&lt;$E32)*$E$5:$E$204))&gt;0,SUMPRODUCT(MAX(($A$5:$A$204=$A32)*($E$5:$E$204&lt;$E32)*$E$5:$E$204)),IF(IFERROR(VLOOKUP($A32,Tasks!$A$5:$C$204,3,FALSE),0)&gt;0,VLOOKUP($A32,Tasks!$A$5:$C$204,3,FALSE),"")))</f>
        <v/>
      </c>
      <c r="H32" s="11">
        <f>IF($A32="","",IF(COUNTIF(Tasks!$A$5:$A$204,$A32)=0,"Task not on the Tasks tab",IF(OR($B32="",$C32=""),"",IF(COUNTIFS(States!$I$5:$I$44,$B32,States!$J$5:$J$44,$C32)&gt;0,"","Not an allowed transition"))))</f>
        <v/>
      </c>
      <c r="I32" s="12">
        <f>IF(OR($A32="",$E32=""),"",IF($E32=SUMPRODUCT(MAX(($A$5:$A$204=$A32)*$E$5:$E$204)),1,0))</f>
        <v/>
      </c>
      <c r="J32" s="11">
        <f>IF($I32="","",$A32&amp;"|"&amp;$I32)</f>
        <v/>
      </c>
      <c r="K32" s="7" t="n"/>
    </row>
    <row r="33">
      <c r="A33" s="7" t="n"/>
      <c r="B33" s="7" t="n"/>
      <c r="C33" s="7" t="n"/>
      <c r="D33" s="7" t="n"/>
      <c r="E33" s="8" t="n"/>
      <c r="F33" s="9">
        <f>IF($G33="","",ROUND(($E33-$G33)*24,1))</f>
        <v/>
      </c>
      <c r="G33" s="10">
        <f>IF(OR($A33="",$E33=""),"",IF(SUMPRODUCT(MAX(($A$5:$A$204=$A33)*($E$5:$E$204&lt;$E33)*$E$5:$E$204))&gt;0,SUMPRODUCT(MAX(($A$5:$A$204=$A33)*($E$5:$E$204&lt;$E33)*$E$5:$E$204)),IF(IFERROR(VLOOKUP($A33,Tasks!$A$5:$C$204,3,FALSE),0)&gt;0,VLOOKUP($A33,Tasks!$A$5:$C$204,3,FALSE),"")))</f>
        <v/>
      </c>
      <c r="H33" s="11">
        <f>IF($A33="","",IF(COUNTIF(Tasks!$A$5:$A$204,$A33)=0,"Task not on the Tasks tab",IF(OR($B33="",$C33=""),"",IF(COUNTIFS(States!$I$5:$I$44,$B33,States!$J$5:$J$44,$C33)&gt;0,"","Not an allowed transition"))))</f>
        <v/>
      </c>
      <c r="I33" s="12">
        <f>IF(OR($A33="",$E33=""),"",IF($E33=SUMPRODUCT(MAX(($A$5:$A$204=$A33)*$E$5:$E$204)),1,0))</f>
        <v/>
      </c>
      <c r="J33" s="11">
        <f>IF($I33="","",$A33&amp;"|"&amp;$I33)</f>
        <v/>
      </c>
      <c r="K33" s="7" t="n"/>
    </row>
    <row r="34">
      <c r="A34" s="7" t="n"/>
      <c r="B34" s="7" t="n"/>
      <c r="C34" s="7" t="n"/>
      <c r="D34" s="7" t="n"/>
      <c r="E34" s="8" t="n"/>
      <c r="F34" s="9">
        <f>IF($G34="","",ROUND(($E34-$G34)*24,1))</f>
        <v/>
      </c>
      <c r="G34" s="10">
        <f>IF(OR($A34="",$E34=""),"",IF(SUMPRODUCT(MAX(($A$5:$A$204=$A34)*($E$5:$E$204&lt;$E34)*$E$5:$E$204))&gt;0,SUMPRODUCT(MAX(($A$5:$A$204=$A34)*($E$5:$E$204&lt;$E34)*$E$5:$E$204)),IF(IFERROR(VLOOKUP($A34,Tasks!$A$5:$C$204,3,FALSE),0)&gt;0,VLOOKUP($A34,Tasks!$A$5:$C$204,3,FALSE),"")))</f>
        <v/>
      </c>
      <c r="H34" s="11">
        <f>IF($A34="","",IF(COUNTIF(Tasks!$A$5:$A$204,$A34)=0,"Task not on the Tasks tab",IF(OR($B34="",$C34=""),"",IF(COUNTIFS(States!$I$5:$I$44,$B34,States!$J$5:$J$44,$C34)&gt;0,"","Not an allowed transition"))))</f>
        <v/>
      </c>
      <c r="I34" s="12">
        <f>IF(OR($A34="",$E34=""),"",IF($E34=SUMPRODUCT(MAX(($A$5:$A$204=$A34)*$E$5:$E$204)),1,0))</f>
        <v/>
      </c>
      <c r="J34" s="11">
        <f>IF($I34="","",$A34&amp;"|"&amp;$I34)</f>
        <v/>
      </c>
      <c r="K34" s="7" t="n"/>
    </row>
    <row r="35">
      <c r="A35" s="7" t="n"/>
      <c r="B35" s="7" t="n"/>
      <c r="C35" s="7" t="n"/>
      <c r="D35" s="7" t="n"/>
      <c r="E35" s="8" t="n"/>
      <c r="F35" s="9">
        <f>IF($G35="","",ROUND(($E35-$G35)*24,1))</f>
        <v/>
      </c>
      <c r="G35" s="10">
        <f>IF(OR($A35="",$E35=""),"",IF(SUMPRODUCT(MAX(($A$5:$A$204=$A35)*($E$5:$E$204&lt;$E35)*$E$5:$E$204))&gt;0,SUMPRODUCT(MAX(($A$5:$A$204=$A35)*($E$5:$E$204&lt;$E35)*$E$5:$E$204)),IF(IFERROR(VLOOKUP($A35,Tasks!$A$5:$C$204,3,FALSE),0)&gt;0,VLOOKUP($A35,Tasks!$A$5:$C$204,3,FALSE),"")))</f>
        <v/>
      </c>
      <c r="H35" s="11">
        <f>IF($A35="","",IF(COUNTIF(Tasks!$A$5:$A$204,$A35)=0,"Task not on the Tasks tab",IF(OR($B35="",$C35=""),"",IF(COUNTIFS(States!$I$5:$I$44,$B35,States!$J$5:$J$44,$C35)&gt;0,"","Not an allowed transition"))))</f>
        <v/>
      </c>
      <c r="I35" s="12">
        <f>IF(OR($A35="",$E35=""),"",IF($E35=SUMPRODUCT(MAX(($A$5:$A$204=$A35)*$E$5:$E$204)),1,0))</f>
        <v/>
      </c>
      <c r="J35" s="11">
        <f>IF($I35="","",$A35&amp;"|"&amp;$I35)</f>
        <v/>
      </c>
      <c r="K35" s="7" t="n"/>
    </row>
    <row r="36">
      <c r="A36" s="7" t="n"/>
      <c r="B36" s="7" t="n"/>
      <c r="C36" s="7" t="n"/>
      <c r="D36" s="7" t="n"/>
      <c r="E36" s="8" t="n"/>
      <c r="F36" s="9">
        <f>IF($G36="","",ROUND(($E36-$G36)*24,1))</f>
        <v/>
      </c>
      <c r="G36" s="10">
        <f>IF(OR($A36="",$E36=""),"",IF(SUMPRODUCT(MAX(($A$5:$A$204=$A36)*($E$5:$E$204&lt;$E36)*$E$5:$E$204))&gt;0,SUMPRODUCT(MAX(($A$5:$A$204=$A36)*($E$5:$E$204&lt;$E36)*$E$5:$E$204)),IF(IFERROR(VLOOKUP($A36,Tasks!$A$5:$C$204,3,FALSE),0)&gt;0,VLOOKUP($A36,Tasks!$A$5:$C$204,3,FALSE),"")))</f>
        <v/>
      </c>
      <c r="H36" s="11">
        <f>IF($A36="","",IF(COUNTIF(Tasks!$A$5:$A$204,$A36)=0,"Task not on the Tasks tab",IF(OR($B36="",$C36=""),"",IF(COUNTIFS(States!$I$5:$I$44,$B36,States!$J$5:$J$44,$C36)&gt;0,"","Not an allowed transition"))))</f>
        <v/>
      </c>
      <c r="I36" s="12">
        <f>IF(OR($A36="",$E36=""),"",IF($E36=SUMPRODUCT(MAX(($A$5:$A$204=$A36)*$E$5:$E$204)),1,0))</f>
        <v/>
      </c>
      <c r="J36" s="11">
        <f>IF($I36="","",$A36&amp;"|"&amp;$I36)</f>
        <v/>
      </c>
      <c r="K36" s="7" t="n"/>
    </row>
    <row r="37">
      <c r="A37" s="7" t="n"/>
      <c r="B37" s="7" t="n"/>
      <c r="C37" s="7" t="n"/>
      <c r="D37" s="7" t="n"/>
      <c r="E37" s="8" t="n"/>
      <c r="F37" s="9">
        <f>IF($G37="","",ROUND(($E37-$G37)*24,1))</f>
        <v/>
      </c>
      <c r="G37" s="10">
        <f>IF(OR($A37="",$E37=""),"",IF(SUMPRODUCT(MAX(($A$5:$A$204=$A37)*($E$5:$E$204&lt;$E37)*$E$5:$E$204))&gt;0,SUMPRODUCT(MAX(($A$5:$A$204=$A37)*($E$5:$E$204&lt;$E37)*$E$5:$E$204)),IF(IFERROR(VLOOKUP($A37,Tasks!$A$5:$C$204,3,FALSE),0)&gt;0,VLOOKUP($A37,Tasks!$A$5:$C$204,3,FALSE),"")))</f>
        <v/>
      </c>
      <c r="H37" s="11">
        <f>IF($A37="","",IF(COUNTIF(Tasks!$A$5:$A$204,$A37)=0,"Task not on the Tasks tab",IF(OR($B37="",$C37=""),"",IF(COUNTIFS(States!$I$5:$I$44,$B37,States!$J$5:$J$44,$C37)&gt;0,"","Not an allowed transition"))))</f>
        <v/>
      </c>
      <c r="I37" s="12">
        <f>IF(OR($A37="",$E37=""),"",IF($E37=SUMPRODUCT(MAX(($A$5:$A$204=$A37)*$E$5:$E$204)),1,0))</f>
        <v/>
      </c>
      <c r="J37" s="11">
        <f>IF($I37="","",$A37&amp;"|"&amp;$I37)</f>
        <v/>
      </c>
      <c r="K37" s="7" t="n"/>
    </row>
    <row r="38">
      <c r="A38" s="7" t="n"/>
      <c r="B38" s="7" t="n"/>
      <c r="C38" s="7" t="n"/>
      <c r="D38" s="7" t="n"/>
      <c r="E38" s="8" t="n"/>
      <c r="F38" s="9">
        <f>IF($G38="","",ROUND(($E38-$G38)*24,1))</f>
        <v/>
      </c>
      <c r="G38" s="10">
        <f>IF(OR($A38="",$E38=""),"",IF(SUMPRODUCT(MAX(($A$5:$A$204=$A38)*($E$5:$E$204&lt;$E38)*$E$5:$E$204))&gt;0,SUMPRODUCT(MAX(($A$5:$A$204=$A38)*($E$5:$E$204&lt;$E38)*$E$5:$E$204)),IF(IFERROR(VLOOKUP($A38,Tasks!$A$5:$C$204,3,FALSE),0)&gt;0,VLOOKUP($A38,Tasks!$A$5:$C$204,3,FALSE),"")))</f>
        <v/>
      </c>
      <c r="H38" s="11">
        <f>IF($A38="","",IF(COUNTIF(Tasks!$A$5:$A$204,$A38)=0,"Task not on the Tasks tab",IF(OR($B38="",$C38=""),"",IF(COUNTIFS(States!$I$5:$I$44,$B38,States!$J$5:$J$44,$C38)&gt;0,"","Not an allowed transition"))))</f>
        <v/>
      </c>
      <c r="I38" s="12">
        <f>IF(OR($A38="",$E38=""),"",IF($E38=SUMPRODUCT(MAX(($A$5:$A$204=$A38)*$E$5:$E$204)),1,0))</f>
        <v/>
      </c>
      <c r="J38" s="11">
        <f>IF($I38="","",$A38&amp;"|"&amp;$I38)</f>
        <v/>
      </c>
      <c r="K38" s="7" t="n"/>
    </row>
    <row r="39">
      <c r="A39" s="7" t="n"/>
      <c r="B39" s="7" t="n"/>
      <c r="C39" s="7" t="n"/>
      <c r="D39" s="7" t="n"/>
      <c r="E39" s="8" t="n"/>
      <c r="F39" s="9">
        <f>IF($G39="","",ROUND(($E39-$G39)*24,1))</f>
        <v/>
      </c>
      <c r="G39" s="10">
        <f>IF(OR($A39="",$E39=""),"",IF(SUMPRODUCT(MAX(($A$5:$A$204=$A39)*($E$5:$E$204&lt;$E39)*$E$5:$E$204))&gt;0,SUMPRODUCT(MAX(($A$5:$A$204=$A39)*($E$5:$E$204&lt;$E39)*$E$5:$E$204)),IF(IFERROR(VLOOKUP($A39,Tasks!$A$5:$C$204,3,FALSE),0)&gt;0,VLOOKUP($A39,Tasks!$A$5:$C$204,3,FALSE),"")))</f>
        <v/>
      </c>
      <c r="H39" s="11">
        <f>IF($A39="","",IF(COUNTIF(Tasks!$A$5:$A$204,$A39)=0,"Task not on the Tasks tab",IF(OR($B39="",$C39=""),"",IF(COUNTIFS(States!$I$5:$I$44,$B39,States!$J$5:$J$44,$C39)&gt;0,"","Not an allowed transition"))))</f>
        <v/>
      </c>
      <c r="I39" s="12">
        <f>IF(OR($A39="",$E39=""),"",IF($E39=SUMPRODUCT(MAX(($A$5:$A$204=$A39)*$E$5:$E$204)),1,0))</f>
        <v/>
      </c>
      <c r="J39" s="11">
        <f>IF($I39="","",$A39&amp;"|"&amp;$I39)</f>
        <v/>
      </c>
      <c r="K39" s="7" t="n"/>
    </row>
    <row r="40">
      <c r="A40" s="7" t="n"/>
      <c r="B40" s="7" t="n"/>
      <c r="C40" s="7" t="n"/>
      <c r="D40" s="7" t="n"/>
      <c r="E40" s="8" t="n"/>
      <c r="F40" s="9">
        <f>IF($G40="","",ROUND(($E40-$G40)*24,1))</f>
        <v/>
      </c>
      <c r="G40" s="10">
        <f>IF(OR($A40="",$E40=""),"",IF(SUMPRODUCT(MAX(($A$5:$A$204=$A40)*($E$5:$E$204&lt;$E40)*$E$5:$E$204))&gt;0,SUMPRODUCT(MAX(($A$5:$A$204=$A40)*($E$5:$E$204&lt;$E40)*$E$5:$E$204)),IF(IFERROR(VLOOKUP($A40,Tasks!$A$5:$C$204,3,FALSE),0)&gt;0,VLOOKUP($A40,Tasks!$A$5:$C$204,3,FALSE),"")))</f>
        <v/>
      </c>
      <c r="H40" s="11">
        <f>IF($A40="","",IF(COUNTIF(Tasks!$A$5:$A$204,$A40)=0,"Task not on the Tasks tab",IF(OR($B40="",$C40=""),"",IF(COUNTIFS(States!$I$5:$I$44,$B40,States!$J$5:$J$44,$C40)&gt;0,"","Not an allowed transition"))))</f>
        <v/>
      </c>
      <c r="I40" s="12">
        <f>IF(OR($A40="",$E40=""),"",IF($E40=SUMPRODUCT(MAX(($A$5:$A$204=$A40)*$E$5:$E$204)),1,0))</f>
        <v/>
      </c>
      <c r="J40" s="11">
        <f>IF($I40="","",$A40&amp;"|"&amp;$I40)</f>
        <v/>
      </c>
      <c r="K40" s="7" t="n"/>
    </row>
    <row r="41">
      <c r="A41" s="7" t="n"/>
      <c r="B41" s="7" t="n"/>
      <c r="C41" s="7" t="n"/>
      <c r="D41" s="7" t="n"/>
      <c r="E41" s="8" t="n"/>
      <c r="F41" s="9">
        <f>IF($G41="","",ROUND(($E41-$G41)*24,1))</f>
        <v/>
      </c>
      <c r="G41" s="10">
        <f>IF(OR($A41="",$E41=""),"",IF(SUMPRODUCT(MAX(($A$5:$A$204=$A41)*($E$5:$E$204&lt;$E41)*$E$5:$E$204))&gt;0,SUMPRODUCT(MAX(($A$5:$A$204=$A41)*($E$5:$E$204&lt;$E41)*$E$5:$E$204)),IF(IFERROR(VLOOKUP($A41,Tasks!$A$5:$C$204,3,FALSE),0)&gt;0,VLOOKUP($A41,Tasks!$A$5:$C$204,3,FALSE),"")))</f>
        <v/>
      </c>
      <c r="H41" s="11">
        <f>IF($A41="","",IF(COUNTIF(Tasks!$A$5:$A$204,$A41)=0,"Task not on the Tasks tab",IF(OR($B41="",$C41=""),"",IF(COUNTIFS(States!$I$5:$I$44,$B41,States!$J$5:$J$44,$C41)&gt;0,"","Not an allowed transition"))))</f>
        <v/>
      </c>
      <c r="I41" s="12">
        <f>IF(OR($A41="",$E41=""),"",IF($E41=SUMPRODUCT(MAX(($A$5:$A$204=$A41)*$E$5:$E$204)),1,0))</f>
        <v/>
      </c>
      <c r="J41" s="11">
        <f>IF($I41="","",$A41&amp;"|"&amp;$I41)</f>
        <v/>
      </c>
      <c r="K41" s="7" t="n"/>
    </row>
    <row r="42">
      <c r="A42" s="7" t="n"/>
      <c r="B42" s="7" t="n"/>
      <c r="C42" s="7" t="n"/>
      <c r="D42" s="7" t="n"/>
      <c r="E42" s="8" t="n"/>
      <c r="F42" s="9">
        <f>IF($G42="","",ROUND(($E42-$G42)*24,1))</f>
        <v/>
      </c>
      <c r="G42" s="10">
        <f>IF(OR($A42="",$E42=""),"",IF(SUMPRODUCT(MAX(($A$5:$A$204=$A42)*($E$5:$E$204&lt;$E42)*$E$5:$E$204))&gt;0,SUMPRODUCT(MAX(($A$5:$A$204=$A42)*($E$5:$E$204&lt;$E42)*$E$5:$E$204)),IF(IFERROR(VLOOKUP($A42,Tasks!$A$5:$C$204,3,FALSE),0)&gt;0,VLOOKUP($A42,Tasks!$A$5:$C$204,3,FALSE),"")))</f>
        <v/>
      </c>
      <c r="H42" s="11">
        <f>IF($A42="","",IF(COUNTIF(Tasks!$A$5:$A$204,$A42)=0,"Task not on the Tasks tab",IF(OR($B42="",$C42=""),"",IF(COUNTIFS(States!$I$5:$I$44,$B42,States!$J$5:$J$44,$C42)&gt;0,"","Not an allowed transition"))))</f>
        <v/>
      </c>
      <c r="I42" s="12">
        <f>IF(OR($A42="",$E42=""),"",IF($E42=SUMPRODUCT(MAX(($A$5:$A$204=$A42)*$E$5:$E$204)),1,0))</f>
        <v/>
      </c>
      <c r="J42" s="11">
        <f>IF($I42="","",$A42&amp;"|"&amp;$I42)</f>
        <v/>
      </c>
      <c r="K42" s="7" t="n"/>
    </row>
    <row r="43">
      <c r="A43" s="7" t="n"/>
      <c r="B43" s="7" t="n"/>
      <c r="C43" s="7" t="n"/>
      <c r="D43" s="7" t="n"/>
      <c r="E43" s="8" t="n"/>
      <c r="F43" s="9">
        <f>IF($G43="","",ROUND(($E43-$G43)*24,1))</f>
        <v/>
      </c>
      <c r="G43" s="10">
        <f>IF(OR($A43="",$E43=""),"",IF(SUMPRODUCT(MAX(($A$5:$A$204=$A43)*($E$5:$E$204&lt;$E43)*$E$5:$E$204))&gt;0,SUMPRODUCT(MAX(($A$5:$A$204=$A43)*($E$5:$E$204&lt;$E43)*$E$5:$E$204)),IF(IFERROR(VLOOKUP($A43,Tasks!$A$5:$C$204,3,FALSE),0)&gt;0,VLOOKUP($A43,Tasks!$A$5:$C$204,3,FALSE),"")))</f>
        <v/>
      </c>
      <c r="H43" s="11">
        <f>IF($A43="","",IF(COUNTIF(Tasks!$A$5:$A$204,$A43)=0,"Task not on the Tasks tab",IF(OR($B43="",$C43=""),"",IF(COUNTIFS(States!$I$5:$I$44,$B43,States!$J$5:$J$44,$C43)&gt;0,"","Not an allowed transition"))))</f>
        <v/>
      </c>
      <c r="I43" s="12">
        <f>IF(OR($A43="",$E43=""),"",IF($E43=SUMPRODUCT(MAX(($A$5:$A$204=$A43)*$E$5:$E$204)),1,0))</f>
        <v/>
      </c>
      <c r="J43" s="11">
        <f>IF($I43="","",$A43&amp;"|"&amp;$I43)</f>
        <v/>
      </c>
      <c r="K43" s="7" t="n"/>
    </row>
    <row r="44">
      <c r="A44" s="7" t="n"/>
      <c r="B44" s="7" t="n"/>
      <c r="C44" s="7" t="n"/>
      <c r="D44" s="7" t="n"/>
      <c r="E44" s="8" t="n"/>
      <c r="F44" s="9">
        <f>IF($G44="","",ROUND(($E44-$G44)*24,1))</f>
        <v/>
      </c>
      <c r="G44" s="10">
        <f>IF(OR($A44="",$E44=""),"",IF(SUMPRODUCT(MAX(($A$5:$A$204=$A44)*($E$5:$E$204&lt;$E44)*$E$5:$E$204))&gt;0,SUMPRODUCT(MAX(($A$5:$A$204=$A44)*($E$5:$E$204&lt;$E44)*$E$5:$E$204)),IF(IFERROR(VLOOKUP($A44,Tasks!$A$5:$C$204,3,FALSE),0)&gt;0,VLOOKUP($A44,Tasks!$A$5:$C$204,3,FALSE),"")))</f>
        <v/>
      </c>
      <c r="H44" s="11">
        <f>IF($A44="","",IF(COUNTIF(Tasks!$A$5:$A$204,$A44)=0,"Task not on the Tasks tab",IF(OR($B44="",$C44=""),"",IF(COUNTIFS(States!$I$5:$I$44,$B44,States!$J$5:$J$44,$C44)&gt;0,"","Not an allowed transition"))))</f>
        <v/>
      </c>
      <c r="I44" s="12">
        <f>IF(OR($A44="",$E44=""),"",IF($E44=SUMPRODUCT(MAX(($A$5:$A$204=$A44)*$E$5:$E$204)),1,0))</f>
        <v/>
      </c>
      <c r="J44" s="11">
        <f>IF($I44="","",$A44&amp;"|"&amp;$I44)</f>
        <v/>
      </c>
      <c r="K44" s="7" t="n"/>
    </row>
    <row r="45">
      <c r="A45" s="7" t="n"/>
      <c r="B45" s="7" t="n"/>
      <c r="C45" s="7" t="n"/>
      <c r="D45" s="7" t="n"/>
      <c r="E45" s="8" t="n"/>
      <c r="F45" s="9">
        <f>IF($G45="","",ROUND(($E45-$G45)*24,1))</f>
        <v/>
      </c>
      <c r="G45" s="10">
        <f>IF(OR($A45="",$E45=""),"",IF(SUMPRODUCT(MAX(($A$5:$A$204=$A45)*($E$5:$E$204&lt;$E45)*$E$5:$E$204))&gt;0,SUMPRODUCT(MAX(($A$5:$A$204=$A45)*($E$5:$E$204&lt;$E45)*$E$5:$E$204)),IF(IFERROR(VLOOKUP($A45,Tasks!$A$5:$C$204,3,FALSE),0)&gt;0,VLOOKUP($A45,Tasks!$A$5:$C$204,3,FALSE),"")))</f>
        <v/>
      </c>
      <c r="H45" s="11">
        <f>IF($A45="","",IF(COUNTIF(Tasks!$A$5:$A$204,$A45)=0,"Task not on the Tasks tab",IF(OR($B45="",$C45=""),"",IF(COUNTIFS(States!$I$5:$I$44,$B45,States!$J$5:$J$44,$C45)&gt;0,"","Not an allowed transition"))))</f>
        <v/>
      </c>
      <c r="I45" s="12">
        <f>IF(OR($A45="",$E45=""),"",IF($E45=SUMPRODUCT(MAX(($A$5:$A$204=$A45)*$E$5:$E$204)),1,0))</f>
        <v/>
      </c>
      <c r="J45" s="11">
        <f>IF($I45="","",$A45&amp;"|"&amp;$I45)</f>
        <v/>
      </c>
      <c r="K45" s="7" t="n"/>
    </row>
    <row r="46">
      <c r="A46" s="7" t="n"/>
      <c r="B46" s="7" t="n"/>
      <c r="C46" s="7" t="n"/>
      <c r="D46" s="7" t="n"/>
      <c r="E46" s="8" t="n"/>
      <c r="F46" s="9">
        <f>IF($G46="","",ROUND(($E46-$G46)*24,1))</f>
        <v/>
      </c>
      <c r="G46" s="10">
        <f>IF(OR($A46="",$E46=""),"",IF(SUMPRODUCT(MAX(($A$5:$A$204=$A46)*($E$5:$E$204&lt;$E46)*$E$5:$E$204))&gt;0,SUMPRODUCT(MAX(($A$5:$A$204=$A46)*($E$5:$E$204&lt;$E46)*$E$5:$E$204)),IF(IFERROR(VLOOKUP($A46,Tasks!$A$5:$C$204,3,FALSE),0)&gt;0,VLOOKUP($A46,Tasks!$A$5:$C$204,3,FALSE),"")))</f>
        <v/>
      </c>
      <c r="H46" s="11">
        <f>IF($A46="","",IF(COUNTIF(Tasks!$A$5:$A$204,$A46)=0,"Task not on the Tasks tab",IF(OR($B46="",$C46=""),"",IF(COUNTIFS(States!$I$5:$I$44,$B46,States!$J$5:$J$44,$C46)&gt;0,"","Not an allowed transition"))))</f>
        <v/>
      </c>
      <c r="I46" s="12">
        <f>IF(OR($A46="",$E46=""),"",IF($E46=SUMPRODUCT(MAX(($A$5:$A$204=$A46)*$E$5:$E$204)),1,0))</f>
        <v/>
      </c>
      <c r="J46" s="11">
        <f>IF($I46="","",$A46&amp;"|"&amp;$I46)</f>
        <v/>
      </c>
      <c r="K46" s="7" t="n"/>
    </row>
    <row r="47">
      <c r="A47" s="7" t="n"/>
      <c r="B47" s="7" t="n"/>
      <c r="C47" s="7" t="n"/>
      <c r="D47" s="7" t="n"/>
      <c r="E47" s="8" t="n"/>
      <c r="F47" s="9">
        <f>IF($G47="","",ROUND(($E47-$G47)*24,1))</f>
        <v/>
      </c>
      <c r="G47" s="10">
        <f>IF(OR($A47="",$E47=""),"",IF(SUMPRODUCT(MAX(($A$5:$A$204=$A47)*($E$5:$E$204&lt;$E47)*$E$5:$E$204))&gt;0,SUMPRODUCT(MAX(($A$5:$A$204=$A47)*($E$5:$E$204&lt;$E47)*$E$5:$E$204)),IF(IFERROR(VLOOKUP($A47,Tasks!$A$5:$C$204,3,FALSE),0)&gt;0,VLOOKUP($A47,Tasks!$A$5:$C$204,3,FALSE),"")))</f>
        <v/>
      </c>
      <c r="H47" s="11">
        <f>IF($A47="","",IF(COUNTIF(Tasks!$A$5:$A$204,$A47)=0,"Task not on the Tasks tab",IF(OR($B47="",$C47=""),"",IF(COUNTIFS(States!$I$5:$I$44,$B47,States!$J$5:$J$44,$C47)&gt;0,"","Not an allowed transition"))))</f>
        <v/>
      </c>
      <c r="I47" s="12">
        <f>IF(OR($A47="",$E47=""),"",IF($E47=SUMPRODUCT(MAX(($A$5:$A$204=$A47)*$E$5:$E$204)),1,0))</f>
        <v/>
      </c>
      <c r="J47" s="11">
        <f>IF($I47="","",$A47&amp;"|"&amp;$I47)</f>
        <v/>
      </c>
      <c r="K47" s="7" t="n"/>
    </row>
    <row r="48">
      <c r="A48" s="7" t="n"/>
      <c r="B48" s="7" t="n"/>
      <c r="C48" s="7" t="n"/>
      <c r="D48" s="7" t="n"/>
      <c r="E48" s="8" t="n"/>
      <c r="F48" s="9">
        <f>IF($G48="","",ROUND(($E48-$G48)*24,1))</f>
        <v/>
      </c>
      <c r="G48" s="10">
        <f>IF(OR($A48="",$E48=""),"",IF(SUMPRODUCT(MAX(($A$5:$A$204=$A48)*($E$5:$E$204&lt;$E48)*$E$5:$E$204))&gt;0,SUMPRODUCT(MAX(($A$5:$A$204=$A48)*($E$5:$E$204&lt;$E48)*$E$5:$E$204)),IF(IFERROR(VLOOKUP($A48,Tasks!$A$5:$C$204,3,FALSE),0)&gt;0,VLOOKUP($A48,Tasks!$A$5:$C$204,3,FALSE),"")))</f>
        <v/>
      </c>
      <c r="H48" s="11">
        <f>IF($A48="","",IF(COUNTIF(Tasks!$A$5:$A$204,$A48)=0,"Task not on the Tasks tab",IF(OR($B48="",$C48=""),"",IF(COUNTIFS(States!$I$5:$I$44,$B48,States!$J$5:$J$44,$C48)&gt;0,"","Not an allowed transition"))))</f>
        <v/>
      </c>
      <c r="I48" s="12">
        <f>IF(OR($A48="",$E48=""),"",IF($E48=SUMPRODUCT(MAX(($A$5:$A$204=$A48)*$E$5:$E$204)),1,0))</f>
        <v/>
      </c>
      <c r="J48" s="11">
        <f>IF($I48="","",$A48&amp;"|"&amp;$I48)</f>
        <v/>
      </c>
      <c r="K48" s="7" t="n"/>
    </row>
    <row r="49">
      <c r="A49" s="7" t="n"/>
      <c r="B49" s="7" t="n"/>
      <c r="C49" s="7" t="n"/>
      <c r="D49" s="7" t="n"/>
      <c r="E49" s="8" t="n"/>
      <c r="F49" s="9">
        <f>IF($G49="","",ROUND(($E49-$G49)*24,1))</f>
        <v/>
      </c>
      <c r="G49" s="10">
        <f>IF(OR($A49="",$E49=""),"",IF(SUMPRODUCT(MAX(($A$5:$A$204=$A49)*($E$5:$E$204&lt;$E49)*$E$5:$E$204))&gt;0,SUMPRODUCT(MAX(($A$5:$A$204=$A49)*($E$5:$E$204&lt;$E49)*$E$5:$E$204)),IF(IFERROR(VLOOKUP($A49,Tasks!$A$5:$C$204,3,FALSE),0)&gt;0,VLOOKUP($A49,Tasks!$A$5:$C$204,3,FALSE),"")))</f>
        <v/>
      </c>
      <c r="H49" s="11">
        <f>IF($A49="","",IF(COUNTIF(Tasks!$A$5:$A$204,$A49)=0,"Task not on the Tasks tab",IF(OR($B49="",$C49=""),"",IF(COUNTIFS(States!$I$5:$I$44,$B49,States!$J$5:$J$44,$C49)&gt;0,"","Not an allowed transition"))))</f>
        <v/>
      </c>
      <c r="I49" s="12">
        <f>IF(OR($A49="",$E49=""),"",IF($E49=SUMPRODUCT(MAX(($A$5:$A$204=$A49)*$E$5:$E$204)),1,0))</f>
        <v/>
      </c>
      <c r="J49" s="11">
        <f>IF($I49="","",$A49&amp;"|"&amp;$I49)</f>
        <v/>
      </c>
      <c r="K49" s="7" t="n"/>
    </row>
    <row r="50">
      <c r="A50" s="7" t="n"/>
      <c r="B50" s="7" t="n"/>
      <c r="C50" s="7" t="n"/>
      <c r="D50" s="7" t="n"/>
      <c r="E50" s="8" t="n"/>
      <c r="F50" s="9">
        <f>IF($G50="","",ROUND(($E50-$G50)*24,1))</f>
        <v/>
      </c>
      <c r="G50" s="10">
        <f>IF(OR($A50="",$E50=""),"",IF(SUMPRODUCT(MAX(($A$5:$A$204=$A50)*($E$5:$E$204&lt;$E50)*$E$5:$E$204))&gt;0,SUMPRODUCT(MAX(($A$5:$A$204=$A50)*($E$5:$E$204&lt;$E50)*$E$5:$E$204)),IF(IFERROR(VLOOKUP($A50,Tasks!$A$5:$C$204,3,FALSE),0)&gt;0,VLOOKUP($A50,Tasks!$A$5:$C$204,3,FALSE),"")))</f>
        <v/>
      </c>
      <c r="H50" s="11">
        <f>IF($A50="","",IF(COUNTIF(Tasks!$A$5:$A$204,$A50)=0,"Task not on the Tasks tab",IF(OR($B50="",$C50=""),"",IF(COUNTIFS(States!$I$5:$I$44,$B50,States!$J$5:$J$44,$C50)&gt;0,"","Not an allowed transition"))))</f>
        <v/>
      </c>
      <c r="I50" s="12">
        <f>IF(OR($A50="",$E50=""),"",IF($E50=SUMPRODUCT(MAX(($A$5:$A$204=$A50)*$E$5:$E$204)),1,0))</f>
        <v/>
      </c>
      <c r="J50" s="11">
        <f>IF($I50="","",$A50&amp;"|"&amp;$I50)</f>
        <v/>
      </c>
      <c r="K50" s="7" t="n"/>
    </row>
    <row r="51">
      <c r="A51" s="7" t="n"/>
      <c r="B51" s="7" t="n"/>
      <c r="C51" s="7" t="n"/>
      <c r="D51" s="7" t="n"/>
      <c r="E51" s="8" t="n"/>
      <c r="F51" s="9">
        <f>IF($G51="","",ROUND(($E51-$G51)*24,1))</f>
        <v/>
      </c>
      <c r="G51" s="10">
        <f>IF(OR($A51="",$E51=""),"",IF(SUMPRODUCT(MAX(($A$5:$A$204=$A51)*($E$5:$E$204&lt;$E51)*$E$5:$E$204))&gt;0,SUMPRODUCT(MAX(($A$5:$A$204=$A51)*($E$5:$E$204&lt;$E51)*$E$5:$E$204)),IF(IFERROR(VLOOKUP($A51,Tasks!$A$5:$C$204,3,FALSE),0)&gt;0,VLOOKUP($A51,Tasks!$A$5:$C$204,3,FALSE),"")))</f>
        <v/>
      </c>
      <c r="H51" s="11">
        <f>IF($A51="","",IF(COUNTIF(Tasks!$A$5:$A$204,$A51)=0,"Task not on the Tasks tab",IF(OR($B51="",$C51=""),"",IF(COUNTIFS(States!$I$5:$I$44,$B51,States!$J$5:$J$44,$C51)&gt;0,"","Not an allowed transition"))))</f>
        <v/>
      </c>
      <c r="I51" s="12">
        <f>IF(OR($A51="",$E51=""),"",IF($E51=SUMPRODUCT(MAX(($A$5:$A$204=$A51)*$E$5:$E$204)),1,0))</f>
        <v/>
      </c>
      <c r="J51" s="11">
        <f>IF($I51="","",$A51&amp;"|"&amp;$I51)</f>
        <v/>
      </c>
      <c r="K51" s="7" t="n"/>
    </row>
    <row r="52">
      <c r="A52" s="7" t="n"/>
      <c r="B52" s="7" t="n"/>
      <c r="C52" s="7" t="n"/>
      <c r="D52" s="7" t="n"/>
      <c r="E52" s="8" t="n"/>
      <c r="F52" s="9">
        <f>IF($G52="","",ROUND(($E52-$G52)*24,1))</f>
        <v/>
      </c>
      <c r="G52" s="10">
        <f>IF(OR($A52="",$E52=""),"",IF(SUMPRODUCT(MAX(($A$5:$A$204=$A52)*($E$5:$E$204&lt;$E52)*$E$5:$E$204))&gt;0,SUMPRODUCT(MAX(($A$5:$A$204=$A52)*($E$5:$E$204&lt;$E52)*$E$5:$E$204)),IF(IFERROR(VLOOKUP($A52,Tasks!$A$5:$C$204,3,FALSE),0)&gt;0,VLOOKUP($A52,Tasks!$A$5:$C$204,3,FALSE),"")))</f>
        <v/>
      </c>
      <c r="H52" s="11">
        <f>IF($A52="","",IF(COUNTIF(Tasks!$A$5:$A$204,$A52)=0,"Task not on the Tasks tab",IF(OR($B52="",$C52=""),"",IF(COUNTIFS(States!$I$5:$I$44,$B52,States!$J$5:$J$44,$C52)&gt;0,"","Not an allowed transition"))))</f>
        <v/>
      </c>
      <c r="I52" s="12">
        <f>IF(OR($A52="",$E52=""),"",IF($E52=SUMPRODUCT(MAX(($A$5:$A$204=$A52)*$E$5:$E$204)),1,0))</f>
        <v/>
      </c>
      <c r="J52" s="11">
        <f>IF($I52="","",$A52&amp;"|"&amp;$I52)</f>
        <v/>
      </c>
      <c r="K52" s="7" t="n"/>
    </row>
    <row r="53">
      <c r="A53" s="7" t="n"/>
      <c r="B53" s="7" t="n"/>
      <c r="C53" s="7" t="n"/>
      <c r="D53" s="7" t="n"/>
      <c r="E53" s="8" t="n"/>
      <c r="F53" s="9">
        <f>IF($G53="","",ROUND(($E53-$G53)*24,1))</f>
        <v/>
      </c>
      <c r="G53" s="10">
        <f>IF(OR($A53="",$E53=""),"",IF(SUMPRODUCT(MAX(($A$5:$A$204=$A53)*($E$5:$E$204&lt;$E53)*$E$5:$E$204))&gt;0,SUMPRODUCT(MAX(($A$5:$A$204=$A53)*($E$5:$E$204&lt;$E53)*$E$5:$E$204)),IF(IFERROR(VLOOKUP($A53,Tasks!$A$5:$C$204,3,FALSE),0)&gt;0,VLOOKUP($A53,Tasks!$A$5:$C$204,3,FALSE),"")))</f>
        <v/>
      </c>
      <c r="H53" s="11">
        <f>IF($A53="","",IF(COUNTIF(Tasks!$A$5:$A$204,$A53)=0,"Task not on the Tasks tab",IF(OR($B53="",$C53=""),"",IF(COUNTIFS(States!$I$5:$I$44,$B53,States!$J$5:$J$44,$C53)&gt;0,"","Not an allowed transition"))))</f>
        <v/>
      </c>
      <c r="I53" s="12">
        <f>IF(OR($A53="",$E53=""),"",IF($E53=SUMPRODUCT(MAX(($A$5:$A$204=$A53)*$E$5:$E$204)),1,0))</f>
        <v/>
      </c>
      <c r="J53" s="11">
        <f>IF($I53="","",$A53&amp;"|"&amp;$I53)</f>
        <v/>
      </c>
      <c r="K53" s="7" t="n"/>
    </row>
    <row r="54">
      <c r="A54" s="7" t="n"/>
      <c r="B54" s="7" t="n"/>
      <c r="C54" s="7" t="n"/>
      <c r="D54" s="7" t="n"/>
      <c r="E54" s="8" t="n"/>
      <c r="F54" s="9">
        <f>IF($G54="","",ROUND(($E54-$G54)*24,1))</f>
        <v/>
      </c>
      <c r="G54" s="10">
        <f>IF(OR($A54="",$E54=""),"",IF(SUMPRODUCT(MAX(($A$5:$A$204=$A54)*($E$5:$E$204&lt;$E54)*$E$5:$E$204))&gt;0,SUMPRODUCT(MAX(($A$5:$A$204=$A54)*($E$5:$E$204&lt;$E54)*$E$5:$E$204)),IF(IFERROR(VLOOKUP($A54,Tasks!$A$5:$C$204,3,FALSE),0)&gt;0,VLOOKUP($A54,Tasks!$A$5:$C$204,3,FALSE),"")))</f>
        <v/>
      </c>
      <c r="H54" s="11">
        <f>IF($A54="","",IF(COUNTIF(Tasks!$A$5:$A$204,$A54)=0,"Task not on the Tasks tab",IF(OR($B54="",$C54=""),"",IF(COUNTIFS(States!$I$5:$I$44,$B54,States!$J$5:$J$44,$C54)&gt;0,"","Not an allowed transition"))))</f>
        <v/>
      </c>
      <c r="I54" s="12">
        <f>IF(OR($A54="",$E54=""),"",IF($E54=SUMPRODUCT(MAX(($A$5:$A$204=$A54)*$E$5:$E$204)),1,0))</f>
        <v/>
      </c>
      <c r="J54" s="11">
        <f>IF($I54="","",$A54&amp;"|"&amp;$I54)</f>
        <v/>
      </c>
      <c r="K54" s="7" t="n"/>
    </row>
    <row r="55">
      <c r="A55" s="7" t="n"/>
      <c r="B55" s="7" t="n"/>
      <c r="C55" s="7" t="n"/>
      <c r="D55" s="7" t="n"/>
      <c r="E55" s="8" t="n"/>
      <c r="F55" s="9">
        <f>IF($G55="","",ROUND(($E55-$G55)*24,1))</f>
        <v/>
      </c>
      <c r="G55" s="10">
        <f>IF(OR($A55="",$E55=""),"",IF(SUMPRODUCT(MAX(($A$5:$A$204=$A55)*($E$5:$E$204&lt;$E55)*$E$5:$E$204))&gt;0,SUMPRODUCT(MAX(($A$5:$A$204=$A55)*($E$5:$E$204&lt;$E55)*$E$5:$E$204)),IF(IFERROR(VLOOKUP($A55,Tasks!$A$5:$C$204,3,FALSE),0)&gt;0,VLOOKUP($A55,Tasks!$A$5:$C$204,3,FALSE),"")))</f>
        <v/>
      </c>
      <c r="H55" s="11">
        <f>IF($A55="","",IF(COUNTIF(Tasks!$A$5:$A$204,$A55)=0,"Task not on the Tasks tab",IF(OR($B55="",$C55=""),"",IF(COUNTIFS(States!$I$5:$I$44,$B55,States!$J$5:$J$44,$C55)&gt;0,"","Not an allowed transition"))))</f>
        <v/>
      </c>
      <c r="I55" s="12">
        <f>IF(OR($A55="",$E55=""),"",IF($E55=SUMPRODUCT(MAX(($A$5:$A$204=$A55)*$E$5:$E$204)),1,0))</f>
        <v/>
      </c>
      <c r="J55" s="11">
        <f>IF($I55="","",$A55&amp;"|"&amp;$I55)</f>
        <v/>
      </c>
      <c r="K55" s="7" t="n"/>
    </row>
    <row r="56">
      <c r="A56" s="7" t="n"/>
      <c r="B56" s="7" t="n"/>
      <c r="C56" s="7" t="n"/>
      <c r="D56" s="7" t="n"/>
      <c r="E56" s="8" t="n"/>
      <c r="F56" s="9">
        <f>IF($G56="","",ROUND(($E56-$G56)*24,1))</f>
        <v/>
      </c>
      <c r="G56" s="10">
        <f>IF(OR($A56="",$E56=""),"",IF(SUMPRODUCT(MAX(($A$5:$A$204=$A56)*($E$5:$E$204&lt;$E56)*$E$5:$E$204))&gt;0,SUMPRODUCT(MAX(($A$5:$A$204=$A56)*($E$5:$E$204&lt;$E56)*$E$5:$E$204)),IF(IFERROR(VLOOKUP($A56,Tasks!$A$5:$C$204,3,FALSE),0)&gt;0,VLOOKUP($A56,Tasks!$A$5:$C$204,3,FALSE),"")))</f>
        <v/>
      </c>
      <c r="H56" s="11">
        <f>IF($A56="","",IF(COUNTIF(Tasks!$A$5:$A$204,$A56)=0,"Task not on the Tasks tab",IF(OR($B56="",$C56=""),"",IF(COUNTIFS(States!$I$5:$I$44,$B56,States!$J$5:$J$44,$C56)&gt;0,"","Not an allowed transition"))))</f>
        <v/>
      </c>
      <c r="I56" s="12">
        <f>IF(OR($A56="",$E56=""),"",IF($E56=SUMPRODUCT(MAX(($A$5:$A$204=$A56)*$E$5:$E$204)),1,0))</f>
        <v/>
      </c>
      <c r="J56" s="11">
        <f>IF($I56="","",$A56&amp;"|"&amp;$I56)</f>
        <v/>
      </c>
      <c r="K56" s="7" t="n"/>
    </row>
    <row r="57">
      <c r="A57" s="7" t="n"/>
      <c r="B57" s="7" t="n"/>
      <c r="C57" s="7" t="n"/>
      <c r="D57" s="7" t="n"/>
      <c r="E57" s="8" t="n"/>
      <c r="F57" s="9">
        <f>IF($G57="","",ROUND(($E57-$G57)*24,1))</f>
        <v/>
      </c>
      <c r="G57" s="10">
        <f>IF(OR($A57="",$E57=""),"",IF(SUMPRODUCT(MAX(($A$5:$A$204=$A57)*($E$5:$E$204&lt;$E57)*$E$5:$E$204))&gt;0,SUMPRODUCT(MAX(($A$5:$A$204=$A57)*($E$5:$E$204&lt;$E57)*$E$5:$E$204)),IF(IFERROR(VLOOKUP($A57,Tasks!$A$5:$C$204,3,FALSE),0)&gt;0,VLOOKUP($A57,Tasks!$A$5:$C$204,3,FALSE),"")))</f>
        <v/>
      </c>
      <c r="H57" s="11">
        <f>IF($A57="","",IF(COUNTIF(Tasks!$A$5:$A$204,$A57)=0,"Task not on the Tasks tab",IF(OR($B57="",$C57=""),"",IF(COUNTIFS(States!$I$5:$I$44,$B57,States!$J$5:$J$44,$C57)&gt;0,"","Not an allowed transition"))))</f>
        <v/>
      </c>
      <c r="I57" s="12">
        <f>IF(OR($A57="",$E57=""),"",IF($E57=SUMPRODUCT(MAX(($A$5:$A$204=$A57)*$E$5:$E$204)),1,0))</f>
        <v/>
      </c>
      <c r="J57" s="11">
        <f>IF($I57="","",$A57&amp;"|"&amp;$I57)</f>
        <v/>
      </c>
      <c r="K57" s="7" t="n"/>
    </row>
    <row r="58">
      <c r="A58" s="7" t="n"/>
      <c r="B58" s="7" t="n"/>
      <c r="C58" s="7" t="n"/>
      <c r="D58" s="7" t="n"/>
      <c r="E58" s="8" t="n"/>
      <c r="F58" s="9">
        <f>IF($G58="","",ROUND(($E58-$G58)*24,1))</f>
        <v/>
      </c>
      <c r="G58" s="10">
        <f>IF(OR($A58="",$E58=""),"",IF(SUMPRODUCT(MAX(($A$5:$A$204=$A58)*($E$5:$E$204&lt;$E58)*$E$5:$E$204))&gt;0,SUMPRODUCT(MAX(($A$5:$A$204=$A58)*($E$5:$E$204&lt;$E58)*$E$5:$E$204)),IF(IFERROR(VLOOKUP($A58,Tasks!$A$5:$C$204,3,FALSE),0)&gt;0,VLOOKUP($A58,Tasks!$A$5:$C$204,3,FALSE),"")))</f>
        <v/>
      </c>
      <c r="H58" s="11">
        <f>IF($A58="","",IF(COUNTIF(Tasks!$A$5:$A$204,$A58)=0,"Task not on the Tasks tab",IF(OR($B58="",$C58=""),"",IF(COUNTIFS(States!$I$5:$I$44,$B58,States!$J$5:$J$44,$C58)&gt;0,"","Not an allowed transition"))))</f>
        <v/>
      </c>
      <c r="I58" s="12">
        <f>IF(OR($A58="",$E58=""),"",IF($E58=SUMPRODUCT(MAX(($A$5:$A$204=$A58)*$E$5:$E$204)),1,0))</f>
        <v/>
      </c>
      <c r="J58" s="11">
        <f>IF($I58="","",$A58&amp;"|"&amp;$I58)</f>
        <v/>
      </c>
      <c r="K58" s="7" t="n"/>
    </row>
    <row r="59">
      <c r="A59" s="7" t="n"/>
      <c r="B59" s="7" t="n"/>
      <c r="C59" s="7" t="n"/>
      <c r="D59" s="7" t="n"/>
      <c r="E59" s="8" t="n"/>
      <c r="F59" s="9">
        <f>IF($G59="","",ROUND(($E59-$G59)*24,1))</f>
        <v/>
      </c>
      <c r="G59" s="10">
        <f>IF(OR($A59="",$E59=""),"",IF(SUMPRODUCT(MAX(($A$5:$A$204=$A59)*($E$5:$E$204&lt;$E59)*$E$5:$E$204))&gt;0,SUMPRODUCT(MAX(($A$5:$A$204=$A59)*($E$5:$E$204&lt;$E59)*$E$5:$E$204)),IF(IFERROR(VLOOKUP($A59,Tasks!$A$5:$C$204,3,FALSE),0)&gt;0,VLOOKUP($A59,Tasks!$A$5:$C$204,3,FALSE),"")))</f>
        <v/>
      </c>
      <c r="H59" s="11">
        <f>IF($A59="","",IF(COUNTIF(Tasks!$A$5:$A$204,$A59)=0,"Task not on the Tasks tab",IF(OR($B59="",$C59=""),"",IF(COUNTIFS(States!$I$5:$I$44,$B59,States!$J$5:$J$44,$C59)&gt;0,"","Not an allowed transition"))))</f>
        <v/>
      </c>
      <c r="I59" s="12">
        <f>IF(OR($A59="",$E59=""),"",IF($E59=SUMPRODUCT(MAX(($A$5:$A$204=$A59)*$E$5:$E$204)),1,0))</f>
        <v/>
      </c>
      <c r="J59" s="11">
        <f>IF($I59="","",$A59&amp;"|"&amp;$I59)</f>
        <v/>
      </c>
      <c r="K59" s="7" t="n"/>
    </row>
    <row r="60">
      <c r="A60" s="7" t="n"/>
      <c r="B60" s="7" t="n"/>
      <c r="C60" s="7" t="n"/>
      <c r="D60" s="7" t="n"/>
      <c r="E60" s="8" t="n"/>
      <c r="F60" s="9">
        <f>IF($G60="","",ROUND(($E60-$G60)*24,1))</f>
        <v/>
      </c>
      <c r="G60" s="10">
        <f>IF(OR($A60="",$E60=""),"",IF(SUMPRODUCT(MAX(($A$5:$A$204=$A60)*($E$5:$E$204&lt;$E60)*$E$5:$E$204))&gt;0,SUMPRODUCT(MAX(($A$5:$A$204=$A60)*($E$5:$E$204&lt;$E60)*$E$5:$E$204)),IF(IFERROR(VLOOKUP($A60,Tasks!$A$5:$C$204,3,FALSE),0)&gt;0,VLOOKUP($A60,Tasks!$A$5:$C$204,3,FALSE),"")))</f>
        <v/>
      </c>
      <c r="H60" s="11">
        <f>IF($A60="","",IF(COUNTIF(Tasks!$A$5:$A$204,$A60)=0,"Task not on the Tasks tab",IF(OR($B60="",$C60=""),"",IF(COUNTIFS(States!$I$5:$I$44,$B60,States!$J$5:$J$44,$C60)&gt;0,"","Not an allowed transition"))))</f>
        <v/>
      </c>
      <c r="I60" s="12">
        <f>IF(OR($A60="",$E60=""),"",IF($E60=SUMPRODUCT(MAX(($A$5:$A$204=$A60)*$E$5:$E$204)),1,0))</f>
        <v/>
      </c>
      <c r="J60" s="11">
        <f>IF($I60="","",$A60&amp;"|"&amp;$I60)</f>
        <v/>
      </c>
      <c r="K60" s="7" t="n"/>
    </row>
    <row r="61">
      <c r="A61" s="7" t="n"/>
      <c r="B61" s="7" t="n"/>
      <c r="C61" s="7" t="n"/>
      <c r="D61" s="7" t="n"/>
      <c r="E61" s="8" t="n"/>
      <c r="F61" s="9">
        <f>IF($G61="","",ROUND(($E61-$G61)*24,1))</f>
        <v/>
      </c>
      <c r="G61" s="10">
        <f>IF(OR($A61="",$E61=""),"",IF(SUMPRODUCT(MAX(($A$5:$A$204=$A61)*($E$5:$E$204&lt;$E61)*$E$5:$E$204))&gt;0,SUMPRODUCT(MAX(($A$5:$A$204=$A61)*($E$5:$E$204&lt;$E61)*$E$5:$E$204)),IF(IFERROR(VLOOKUP($A61,Tasks!$A$5:$C$204,3,FALSE),0)&gt;0,VLOOKUP($A61,Tasks!$A$5:$C$204,3,FALSE),"")))</f>
        <v/>
      </c>
      <c r="H61" s="11">
        <f>IF($A61="","",IF(COUNTIF(Tasks!$A$5:$A$204,$A61)=0,"Task not on the Tasks tab",IF(OR($B61="",$C61=""),"",IF(COUNTIFS(States!$I$5:$I$44,$B61,States!$J$5:$J$44,$C61)&gt;0,"","Not an allowed transition"))))</f>
        <v/>
      </c>
      <c r="I61" s="12">
        <f>IF(OR($A61="",$E61=""),"",IF($E61=SUMPRODUCT(MAX(($A$5:$A$204=$A61)*$E$5:$E$204)),1,0))</f>
        <v/>
      </c>
      <c r="J61" s="11">
        <f>IF($I61="","",$A61&amp;"|"&amp;$I61)</f>
        <v/>
      </c>
      <c r="K61" s="7" t="n"/>
    </row>
    <row r="62">
      <c r="A62" s="7" t="n"/>
      <c r="B62" s="7" t="n"/>
      <c r="C62" s="7" t="n"/>
      <c r="D62" s="7" t="n"/>
      <c r="E62" s="8" t="n"/>
      <c r="F62" s="9">
        <f>IF($G62="","",ROUND(($E62-$G62)*24,1))</f>
        <v/>
      </c>
      <c r="G62" s="10">
        <f>IF(OR($A62="",$E62=""),"",IF(SUMPRODUCT(MAX(($A$5:$A$204=$A62)*($E$5:$E$204&lt;$E62)*$E$5:$E$204))&gt;0,SUMPRODUCT(MAX(($A$5:$A$204=$A62)*($E$5:$E$204&lt;$E62)*$E$5:$E$204)),IF(IFERROR(VLOOKUP($A62,Tasks!$A$5:$C$204,3,FALSE),0)&gt;0,VLOOKUP($A62,Tasks!$A$5:$C$204,3,FALSE),"")))</f>
        <v/>
      </c>
      <c r="H62" s="11">
        <f>IF($A62="","",IF(COUNTIF(Tasks!$A$5:$A$204,$A62)=0,"Task not on the Tasks tab",IF(OR($B62="",$C62=""),"",IF(COUNTIFS(States!$I$5:$I$44,$B62,States!$J$5:$J$44,$C62)&gt;0,"","Not an allowed transition"))))</f>
        <v/>
      </c>
      <c r="I62" s="12">
        <f>IF(OR($A62="",$E62=""),"",IF($E62=SUMPRODUCT(MAX(($A$5:$A$204=$A62)*$E$5:$E$204)),1,0))</f>
        <v/>
      </c>
      <c r="J62" s="11">
        <f>IF($I62="","",$A62&amp;"|"&amp;$I62)</f>
        <v/>
      </c>
      <c r="K62" s="7" t="n"/>
    </row>
    <row r="63">
      <c r="A63" s="7" t="n"/>
      <c r="B63" s="7" t="n"/>
      <c r="C63" s="7" t="n"/>
      <c r="D63" s="7" t="n"/>
      <c r="E63" s="8" t="n"/>
      <c r="F63" s="9">
        <f>IF($G63="","",ROUND(($E63-$G63)*24,1))</f>
        <v/>
      </c>
      <c r="G63" s="10">
        <f>IF(OR($A63="",$E63=""),"",IF(SUMPRODUCT(MAX(($A$5:$A$204=$A63)*($E$5:$E$204&lt;$E63)*$E$5:$E$204))&gt;0,SUMPRODUCT(MAX(($A$5:$A$204=$A63)*($E$5:$E$204&lt;$E63)*$E$5:$E$204)),IF(IFERROR(VLOOKUP($A63,Tasks!$A$5:$C$204,3,FALSE),0)&gt;0,VLOOKUP($A63,Tasks!$A$5:$C$204,3,FALSE),"")))</f>
        <v/>
      </c>
      <c r="H63" s="11">
        <f>IF($A63="","",IF(COUNTIF(Tasks!$A$5:$A$204,$A63)=0,"Task not on the Tasks tab",IF(OR($B63="",$C63=""),"",IF(COUNTIFS(States!$I$5:$I$44,$B63,States!$J$5:$J$44,$C63)&gt;0,"","Not an allowed transition"))))</f>
        <v/>
      </c>
      <c r="I63" s="12">
        <f>IF(OR($A63="",$E63=""),"",IF($E63=SUMPRODUCT(MAX(($A$5:$A$204=$A63)*$E$5:$E$204)),1,0))</f>
        <v/>
      </c>
      <c r="J63" s="11">
        <f>IF($I63="","",$A63&amp;"|"&amp;$I63)</f>
        <v/>
      </c>
      <c r="K63" s="7" t="n"/>
    </row>
    <row r="64">
      <c r="A64" s="7" t="n"/>
      <c r="B64" s="7" t="n"/>
      <c r="C64" s="7" t="n"/>
      <c r="D64" s="7" t="n"/>
      <c r="E64" s="8" t="n"/>
      <c r="F64" s="9">
        <f>IF($G64="","",ROUND(($E64-$G64)*24,1))</f>
        <v/>
      </c>
      <c r="G64" s="10">
        <f>IF(OR($A64="",$E64=""),"",IF(SUMPRODUCT(MAX(($A$5:$A$204=$A64)*($E$5:$E$204&lt;$E64)*$E$5:$E$204))&gt;0,SUMPRODUCT(MAX(($A$5:$A$204=$A64)*($E$5:$E$204&lt;$E64)*$E$5:$E$204)),IF(IFERROR(VLOOKUP($A64,Tasks!$A$5:$C$204,3,FALSE),0)&gt;0,VLOOKUP($A64,Tasks!$A$5:$C$204,3,FALSE),"")))</f>
        <v/>
      </c>
      <c r="H64" s="11">
        <f>IF($A64="","",IF(COUNTIF(Tasks!$A$5:$A$204,$A64)=0,"Task not on the Tasks tab",IF(OR($B64="",$C64=""),"",IF(COUNTIFS(States!$I$5:$I$44,$B64,States!$J$5:$J$44,$C64)&gt;0,"","Not an allowed transition"))))</f>
        <v/>
      </c>
      <c r="I64" s="12">
        <f>IF(OR($A64="",$E64=""),"",IF($E64=SUMPRODUCT(MAX(($A$5:$A$204=$A64)*$E$5:$E$204)),1,0))</f>
        <v/>
      </c>
      <c r="J64" s="11">
        <f>IF($I64="","",$A64&amp;"|"&amp;$I64)</f>
        <v/>
      </c>
      <c r="K64" s="7" t="n"/>
    </row>
    <row r="65">
      <c r="A65" s="7" t="n"/>
      <c r="B65" s="7" t="n"/>
      <c r="C65" s="7" t="n"/>
      <c r="D65" s="7" t="n"/>
      <c r="E65" s="8" t="n"/>
      <c r="F65" s="9">
        <f>IF($G65="","",ROUND(($E65-$G65)*24,1))</f>
        <v/>
      </c>
      <c r="G65" s="10">
        <f>IF(OR($A65="",$E65=""),"",IF(SUMPRODUCT(MAX(($A$5:$A$204=$A65)*($E$5:$E$204&lt;$E65)*$E$5:$E$204))&gt;0,SUMPRODUCT(MAX(($A$5:$A$204=$A65)*($E$5:$E$204&lt;$E65)*$E$5:$E$204)),IF(IFERROR(VLOOKUP($A65,Tasks!$A$5:$C$204,3,FALSE),0)&gt;0,VLOOKUP($A65,Tasks!$A$5:$C$204,3,FALSE),"")))</f>
        <v/>
      </c>
      <c r="H65" s="11">
        <f>IF($A65="","",IF(COUNTIF(Tasks!$A$5:$A$204,$A65)=0,"Task not on the Tasks tab",IF(OR($B65="",$C65=""),"",IF(COUNTIFS(States!$I$5:$I$44,$B65,States!$J$5:$J$44,$C65)&gt;0,"","Not an allowed transition"))))</f>
        <v/>
      </c>
      <c r="I65" s="12">
        <f>IF(OR($A65="",$E65=""),"",IF($E65=SUMPRODUCT(MAX(($A$5:$A$204=$A65)*$E$5:$E$204)),1,0))</f>
        <v/>
      </c>
      <c r="J65" s="11">
        <f>IF($I65="","",$A65&amp;"|"&amp;$I65)</f>
        <v/>
      </c>
      <c r="K65" s="7" t="n"/>
    </row>
    <row r="66">
      <c r="A66" s="7" t="n"/>
      <c r="B66" s="7" t="n"/>
      <c r="C66" s="7" t="n"/>
      <c r="D66" s="7" t="n"/>
      <c r="E66" s="8" t="n"/>
      <c r="F66" s="9">
        <f>IF($G66="","",ROUND(($E66-$G66)*24,1))</f>
        <v/>
      </c>
      <c r="G66" s="10">
        <f>IF(OR($A66="",$E66=""),"",IF(SUMPRODUCT(MAX(($A$5:$A$204=$A66)*($E$5:$E$204&lt;$E66)*$E$5:$E$204))&gt;0,SUMPRODUCT(MAX(($A$5:$A$204=$A66)*($E$5:$E$204&lt;$E66)*$E$5:$E$204)),IF(IFERROR(VLOOKUP($A66,Tasks!$A$5:$C$204,3,FALSE),0)&gt;0,VLOOKUP($A66,Tasks!$A$5:$C$204,3,FALSE),"")))</f>
        <v/>
      </c>
      <c r="H66" s="11">
        <f>IF($A66="","",IF(COUNTIF(Tasks!$A$5:$A$204,$A66)=0,"Task not on the Tasks tab",IF(OR($B66="",$C66=""),"",IF(COUNTIFS(States!$I$5:$I$44,$B66,States!$J$5:$J$44,$C66)&gt;0,"","Not an allowed transition"))))</f>
        <v/>
      </c>
      <c r="I66" s="12">
        <f>IF(OR($A66="",$E66=""),"",IF($E66=SUMPRODUCT(MAX(($A$5:$A$204=$A66)*$E$5:$E$204)),1,0))</f>
        <v/>
      </c>
      <c r="J66" s="11">
        <f>IF($I66="","",$A66&amp;"|"&amp;$I66)</f>
        <v/>
      </c>
      <c r="K66" s="7" t="n"/>
    </row>
    <row r="67">
      <c r="A67" s="7" t="n"/>
      <c r="B67" s="7" t="n"/>
      <c r="C67" s="7" t="n"/>
      <c r="D67" s="7" t="n"/>
      <c r="E67" s="8" t="n"/>
      <c r="F67" s="9">
        <f>IF($G67="","",ROUND(($E67-$G67)*24,1))</f>
        <v/>
      </c>
      <c r="G67" s="10">
        <f>IF(OR($A67="",$E67=""),"",IF(SUMPRODUCT(MAX(($A$5:$A$204=$A67)*($E$5:$E$204&lt;$E67)*$E$5:$E$204))&gt;0,SUMPRODUCT(MAX(($A$5:$A$204=$A67)*($E$5:$E$204&lt;$E67)*$E$5:$E$204)),IF(IFERROR(VLOOKUP($A67,Tasks!$A$5:$C$204,3,FALSE),0)&gt;0,VLOOKUP($A67,Tasks!$A$5:$C$204,3,FALSE),"")))</f>
        <v/>
      </c>
      <c r="H67" s="11">
        <f>IF($A67="","",IF(COUNTIF(Tasks!$A$5:$A$204,$A67)=0,"Task not on the Tasks tab",IF(OR($B67="",$C67=""),"",IF(COUNTIFS(States!$I$5:$I$44,$B67,States!$J$5:$J$44,$C67)&gt;0,"","Not an allowed transition"))))</f>
        <v/>
      </c>
      <c r="I67" s="12">
        <f>IF(OR($A67="",$E67=""),"",IF($E67=SUMPRODUCT(MAX(($A$5:$A$204=$A67)*$E$5:$E$204)),1,0))</f>
        <v/>
      </c>
      <c r="J67" s="11">
        <f>IF($I67="","",$A67&amp;"|"&amp;$I67)</f>
        <v/>
      </c>
      <c r="K67" s="7" t="n"/>
    </row>
    <row r="68">
      <c r="A68" s="7" t="n"/>
      <c r="B68" s="7" t="n"/>
      <c r="C68" s="7" t="n"/>
      <c r="D68" s="7" t="n"/>
      <c r="E68" s="8" t="n"/>
      <c r="F68" s="9">
        <f>IF($G68="","",ROUND(($E68-$G68)*24,1))</f>
        <v/>
      </c>
      <c r="G68" s="10">
        <f>IF(OR($A68="",$E68=""),"",IF(SUMPRODUCT(MAX(($A$5:$A$204=$A68)*($E$5:$E$204&lt;$E68)*$E$5:$E$204))&gt;0,SUMPRODUCT(MAX(($A$5:$A$204=$A68)*($E$5:$E$204&lt;$E68)*$E$5:$E$204)),IF(IFERROR(VLOOKUP($A68,Tasks!$A$5:$C$204,3,FALSE),0)&gt;0,VLOOKUP($A68,Tasks!$A$5:$C$204,3,FALSE),"")))</f>
        <v/>
      </c>
      <c r="H68" s="11">
        <f>IF($A68="","",IF(COUNTIF(Tasks!$A$5:$A$204,$A68)=0,"Task not on the Tasks tab",IF(OR($B68="",$C68=""),"",IF(COUNTIFS(States!$I$5:$I$44,$B68,States!$J$5:$J$44,$C68)&gt;0,"","Not an allowed transition"))))</f>
        <v/>
      </c>
      <c r="I68" s="12">
        <f>IF(OR($A68="",$E68=""),"",IF($E68=SUMPRODUCT(MAX(($A$5:$A$204=$A68)*$E$5:$E$204)),1,0))</f>
        <v/>
      </c>
      <c r="J68" s="11">
        <f>IF($I68="","",$A68&amp;"|"&amp;$I68)</f>
        <v/>
      </c>
      <c r="K68" s="7" t="n"/>
    </row>
    <row r="69">
      <c r="A69" s="7" t="n"/>
      <c r="B69" s="7" t="n"/>
      <c r="C69" s="7" t="n"/>
      <c r="D69" s="7" t="n"/>
      <c r="E69" s="8" t="n"/>
      <c r="F69" s="9">
        <f>IF($G69="","",ROUND(($E69-$G69)*24,1))</f>
        <v/>
      </c>
      <c r="G69" s="10">
        <f>IF(OR($A69="",$E69=""),"",IF(SUMPRODUCT(MAX(($A$5:$A$204=$A69)*($E$5:$E$204&lt;$E69)*$E$5:$E$204))&gt;0,SUMPRODUCT(MAX(($A$5:$A$204=$A69)*($E$5:$E$204&lt;$E69)*$E$5:$E$204)),IF(IFERROR(VLOOKUP($A69,Tasks!$A$5:$C$204,3,FALSE),0)&gt;0,VLOOKUP($A69,Tasks!$A$5:$C$204,3,FALSE),"")))</f>
        <v/>
      </c>
      <c r="H69" s="11">
        <f>IF($A69="","",IF(COUNTIF(Tasks!$A$5:$A$204,$A69)=0,"Task not on the Tasks tab",IF(OR($B69="",$C69=""),"",IF(COUNTIFS(States!$I$5:$I$44,$B69,States!$J$5:$J$44,$C69)&gt;0,"","Not an allowed transition"))))</f>
        <v/>
      </c>
      <c r="I69" s="12">
        <f>IF(OR($A69="",$E69=""),"",IF($E69=SUMPRODUCT(MAX(($A$5:$A$204=$A69)*$E$5:$E$204)),1,0))</f>
        <v/>
      </c>
      <c r="J69" s="11">
        <f>IF($I69="","",$A69&amp;"|"&amp;$I69)</f>
        <v/>
      </c>
      <c r="K69" s="7" t="n"/>
    </row>
    <row r="70">
      <c r="A70" s="7" t="n"/>
      <c r="B70" s="7" t="n"/>
      <c r="C70" s="7" t="n"/>
      <c r="D70" s="7" t="n"/>
      <c r="E70" s="8" t="n"/>
      <c r="F70" s="9">
        <f>IF($G70="","",ROUND(($E70-$G70)*24,1))</f>
        <v/>
      </c>
      <c r="G70" s="10">
        <f>IF(OR($A70="",$E70=""),"",IF(SUMPRODUCT(MAX(($A$5:$A$204=$A70)*($E$5:$E$204&lt;$E70)*$E$5:$E$204))&gt;0,SUMPRODUCT(MAX(($A$5:$A$204=$A70)*($E$5:$E$204&lt;$E70)*$E$5:$E$204)),IF(IFERROR(VLOOKUP($A70,Tasks!$A$5:$C$204,3,FALSE),0)&gt;0,VLOOKUP($A70,Tasks!$A$5:$C$204,3,FALSE),"")))</f>
        <v/>
      </c>
      <c r="H70" s="11">
        <f>IF($A70="","",IF(COUNTIF(Tasks!$A$5:$A$204,$A70)=0,"Task not on the Tasks tab",IF(OR($B70="",$C70=""),"",IF(COUNTIFS(States!$I$5:$I$44,$B70,States!$J$5:$J$44,$C70)&gt;0,"","Not an allowed transition"))))</f>
        <v/>
      </c>
      <c r="I70" s="12">
        <f>IF(OR($A70="",$E70=""),"",IF($E70=SUMPRODUCT(MAX(($A$5:$A$204=$A70)*$E$5:$E$204)),1,0))</f>
        <v/>
      </c>
      <c r="J70" s="11">
        <f>IF($I70="","",$A70&amp;"|"&amp;$I70)</f>
        <v/>
      </c>
      <c r="K70" s="7" t="n"/>
    </row>
    <row r="71">
      <c r="A71" s="7" t="n"/>
      <c r="B71" s="7" t="n"/>
      <c r="C71" s="7" t="n"/>
      <c r="D71" s="7" t="n"/>
      <c r="E71" s="8" t="n"/>
      <c r="F71" s="9">
        <f>IF($G71="","",ROUND(($E71-$G71)*24,1))</f>
        <v/>
      </c>
      <c r="G71" s="10">
        <f>IF(OR($A71="",$E71=""),"",IF(SUMPRODUCT(MAX(($A$5:$A$204=$A71)*($E$5:$E$204&lt;$E71)*$E$5:$E$204))&gt;0,SUMPRODUCT(MAX(($A$5:$A$204=$A71)*($E$5:$E$204&lt;$E71)*$E$5:$E$204)),IF(IFERROR(VLOOKUP($A71,Tasks!$A$5:$C$204,3,FALSE),0)&gt;0,VLOOKUP($A71,Tasks!$A$5:$C$204,3,FALSE),"")))</f>
        <v/>
      </c>
      <c r="H71" s="11">
        <f>IF($A71="","",IF(COUNTIF(Tasks!$A$5:$A$204,$A71)=0,"Task not on the Tasks tab",IF(OR($B71="",$C71=""),"",IF(COUNTIFS(States!$I$5:$I$44,$B71,States!$J$5:$J$44,$C71)&gt;0,"","Not an allowed transition"))))</f>
        <v/>
      </c>
      <c r="I71" s="12">
        <f>IF(OR($A71="",$E71=""),"",IF($E71=SUMPRODUCT(MAX(($A$5:$A$204=$A71)*$E$5:$E$204)),1,0))</f>
        <v/>
      </c>
      <c r="J71" s="11">
        <f>IF($I71="","",$A71&amp;"|"&amp;$I71)</f>
        <v/>
      </c>
      <c r="K71" s="7" t="n"/>
    </row>
    <row r="72">
      <c r="A72" s="7" t="n"/>
      <c r="B72" s="7" t="n"/>
      <c r="C72" s="7" t="n"/>
      <c r="D72" s="7" t="n"/>
      <c r="E72" s="8" t="n"/>
      <c r="F72" s="9">
        <f>IF($G72="","",ROUND(($E72-$G72)*24,1))</f>
        <v/>
      </c>
      <c r="G72" s="10">
        <f>IF(OR($A72="",$E72=""),"",IF(SUMPRODUCT(MAX(($A$5:$A$204=$A72)*($E$5:$E$204&lt;$E72)*$E$5:$E$204))&gt;0,SUMPRODUCT(MAX(($A$5:$A$204=$A72)*($E$5:$E$204&lt;$E72)*$E$5:$E$204)),IF(IFERROR(VLOOKUP($A72,Tasks!$A$5:$C$204,3,FALSE),0)&gt;0,VLOOKUP($A72,Tasks!$A$5:$C$204,3,FALSE),"")))</f>
        <v/>
      </c>
      <c r="H72" s="11">
        <f>IF($A72="","",IF(COUNTIF(Tasks!$A$5:$A$204,$A72)=0,"Task not on the Tasks tab",IF(OR($B72="",$C72=""),"",IF(COUNTIFS(States!$I$5:$I$44,$B72,States!$J$5:$J$44,$C72)&gt;0,"","Not an allowed transition"))))</f>
        <v/>
      </c>
      <c r="I72" s="12">
        <f>IF(OR($A72="",$E72=""),"",IF($E72=SUMPRODUCT(MAX(($A$5:$A$204=$A72)*$E$5:$E$204)),1,0))</f>
        <v/>
      </c>
      <c r="J72" s="11">
        <f>IF($I72="","",$A72&amp;"|"&amp;$I72)</f>
        <v/>
      </c>
      <c r="K72" s="7" t="n"/>
    </row>
    <row r="73">
      <c r="A73" s="7" t="n"/>
      <c r="B73" s="7" t="n"/>
      <c r="C73" s="7" t="n"/>
      <c r="D73" s="7" t="n"/>
      <c r="E73" s="8" t="n"/>
      <c r="F73" s="9">
        <f>IF($G73="","",ROUND(($E73-$G73)*24,1))</f>
        <v/>
      </c>
      <c r="G73" s="10">
        <f>IF(OR($A73="",$E73=""),"",IF(SUMPRODUCT(MAX(($A$5:$A$204=$A73)*($E$5:$E$204&lt;$E73)*$E$5:$E$204))&gt;0,SUMPRODUCT(MAX(($A$5:$A$204=$A73)*($E$5:$E$204&lt;$E73)*$E$5:$E$204)),IF(IFERROR(VLOOKUP($A73,Tasks!$A$5:$C$204,3,FALSE),0)&gt;0,VLOOKUP($A73,Tasks!$A$5:$C$204,3,FALSE),"")))</f>
        <v/>
      </c>
      <c r="H73" s="11">
        <f>IF($A73="","",IF(COUNTIF(Tasks!$A$5:$A$204,$A73)=0,"Task not on the Tasks tab",IF(OR($B73="",$C73=""),"",IF(COUNTIFS(States!$I$5:$I$44,$B73,States!$J$5:$J$44,$C73)&gt;0,"","Not an allowed transition"))))</f>
        <v/>
      </c>
      <c r="I73" s="12">
        <f>IF(OR($A73="",$E73=""),"",IF($E73=SUMPRODUCT(MAX(($A$5:$A$204=$A73)*$E$5:$E$204)),1,0))</f>
        <v/>
      </c>
      <c r="J73" s="11">
        <f>IF($I73="","",$A73&amp;"|"&amp;$I73)</f>
        <v/>
      </c>
      <c r="K73" s="7" t="n"/>
    </row>
    <row r="74">
      <c r="A74" s="7" t="n"/>
      <c r="B74" s="7" t="n"/>
      <c r="C74" s="7" t="n"/>
      <c r="D74" s="7" t="n"/>
      <c r="E74" s="8" t="n"/>
      <c r="F74" s="9">
        <f>IF($G74="","",ROUND(($E74-$G74)*24,1))</f>
        <v/>
      </c>
      <c r="G74" s="10">
        <f>IF(OR($A74="",$E74=""),"",IF(SUMPRODUCT(MAX(($A$5:$A$204=$A74)*($E$5:$E$204&lt;$E74)*$E$5:$E$204))&gt;0,SUMPRODUCT(MAX(($A$5:$A$204=$A74)*($E$5:$E$204&lt;$E74)*$E$5:$E$204)),IF(IFERROR(VLOOKUP($A74,Tasks!$A$5:$C$204,3,FALSE),0)&gt;0,VLOOKUP($A74,Tasks!$A$5:$C$204,3,FALSE),"")))</f>
        <v/>
      </c>
      <c r="H74" s="11">
        <f>IF($A74="","",IF(COUNTIF(Tasks!$A$5:$A$204,$A74)=0,"Task not on the Tasks tab",IF(OR($B74="",$C74=""),"",IF(COUNTIFS(States!$I$5:$I$44,$B74,States!$J$5:$J$44,$C74)&gt;0,"","Not an allowed transition"))))</f>
        <v/>
      </c>
      <c r="I74" s="12">
        <f>IF(OR($A74="",$E74=""),"",IF($E74=SUMPRODUCT(MAX(($A$5:$A$204=$A74)*$E$5:$E$204)),1,0))</f>
        <v/>
      </c>
      <c r="J74" s="11">
        <f>IF($I74="","",$A74&amp;"|"&amp;$I74)</f>
        <v/>
      </c>
      <c r="K74" s="7" t="n"/>
    </row>
    <row r="75">
      <c r="A75" s="7" t="n"/>
      <c r="B75" s="7" t="n"/>
      <c r="C75" s="7" t="n"/>
      <c r="D75" s="7" t="n"/>
      <c r="E75" s="8" t="n"/>
      <c r="F75" s="9">
        <f>IF($G75="","",ROUND(($E75-$G75)*24,1))</f>
        <v/>
      </c>
      <c r="G75" s="10">
        <f>IF(OR($A75="",$E75=""),"",IF(SUMPRODUCT(MAX(($A$5:$A$204=$A75)*($E$5:$E$204&lt;$E75)*$E$5:$E$204))&gt;0,SUMPRODUCT(MAX(($A$5:$A$204=$A75)*($E$5:$E$204&lt;$E75)*$E$5:$E$204)),IF(IFERROR(VLOOKUP($A75,Tasks!$A$5:$C$204,3,FALSE),0)&gt;0,VLOOKUP($A75,Tasks!$A$5:$C$204,3,FALSE),"")))</f>
        <v/>
      </c>
      <c r="H75" s="11">
        <f>IF($A75="","",IF(COUNTIF(Tasks!$A$5:$A$204,$A75)=0,"Task not on the Tasks tab",IF(OR($B75="",$C75=""),"",IF(COUNTIFS(States!$I$5:$I$44,$B75,States!$J$5:$J$44,$C75)&gt;0,"","Not an allowed transition"))))</f>
        <v/>
      </c>
      <c r="I75" s="12">
        <f>IF(OR($A75="",$E75=""),"",IF($E75=SUMPRODUCT(MAX(($A$5:$A$204=$A75)*$E$5:$E$204)),1,0))</f>
        <v/>
      </c>
      <c r="J75" s="11">
        <f>IF($I75="","",$A75&amp;"|"&amp;$I75)</f>
        <v/>
      </c>
      <c r="K75" s="7" t="n"/>
    </row>
    <row r="76">
      <c r="A76" s="7" t="n"/>
      <c r="B76" s="7" t="n"/>
      <c r="C76" s="7" t="n"/>
      <c r="D76" s="7" t="n"/>
      <c r="E76" s="8" t="n"/>
      <c r="F76" s="9">
        <f>IF($G76="","",ROUND(($E76-$G76)*24,1))</f>
        <v/>
      </c>
      <c r="G76" s="10">
        <f>IF(OR($A76="",$E76=""),"",IF(SUMPRODUCT(MAX(($A$5:$A$204=$A76)*($E$5:$E$204&lt;$E76)*$E$5:$E$204))&gt;0,SUMPRODUCT(MAX(($A$5:$A$204=$A76)*($E$5:$E$204&lt;$E76)*$E$5:$E$204)),IF(IFERROR(VLOOKUP($A76,Tasks!$A$5:$C$204,3,FALSE),0)&gt;0,VLOOKUP($A76,Tasks!$A$5:$C$204,3,FALSE),"")))</f>
        <v/>
      </c>
      <c r="H76" s="11">
        <f>IF($A76="","",IF(COUNTIF(Tasks!$A$5:$A$204,$A76)=0,"Task not on the Tasks tab",IF(OR($B76="",$C76=""),"",IF(COUNTIFS(States!$I$5:$I$44,$B76,States!$J$5:$J$44,$C76)&gt;0,"","Not an allowed transition"))))</f>
        <v/>
      </c>
      <c r="I76" s="12">
        <f>IF(OR($A76="",$E76=""),"",IF($E76=SUMPRODUCT(MAX(($A$5:$A$204=$A76)*$E$5:$E$204)),1,0))</f>
        <v/>
      </c>
      <c r="J76" s="11">
        <f>IF($I76="","",$A76&amp;"|"&amp;$I76)</f>
        <v/>
      </c>
      <c r="K76" s="7" t="n"/>
    </row>
    <row r="77">
      <c r="A77" s="7" t="n"/>
      <c r="B77" s="7" t="n"/>
      <c r="C77" s="7" t="n"/>
      <c r="D77" s="7" t="n"/>
      <c r="E77" s="8" t="n"/>
      <c r="F77" s="9">
        <f>IF($G77="","",ROUND(($E77-$G77)*24,1))</f>
        <v/>
      </c>
      <c r="G77" s="10">
        <f>IF(OR($A77="",$E77=""),"",IF(SUMPRODUCT(MAX(($A$5:$A$204=$A77)*($E$5:$E$204&lt;$E77)*$E$5:$E$204))&gt;0,SUMPRODUCT(MAX(($A$5:$A$204=$A77)*($E$5:$E$204&lt;$E77)*$E$5:$E$204)),IF(IFERROR(VLOOKUP($A77,Tasks!$A$5:$C$204,3,FALSE),0)&gt;0,VLOOKUP($A77,Tasks!$A$5:$C$204,3,FALSE),"")))</f>
        <v/>
      </c>
      <c r="H77" s="11">
        <f>IF($A77="","",IF(COUNTIF(Tasks!$A$5:$A$204,$A77)=0,"Task not on the Tasks tab",IF(OR($B77="",$C77=""),"",IF(COUNTIFS(States!$I$5:$I$44,$B77,States!$J$5:$J$44,$C77)&gt;0,"","Not an allowed transition"))))</f>
        <v/>
      </c>
      <c r="I77" s="12">
        <f>IF(OR($A77="",$E77=""),"",IF($E77=SUMPRODUCT(MAX(($A$5:$A$204=$A77)*$E$5:$E$204)),1,0))</f>
        <v/>
      </c>
      <c r="J77" s="11">
        <f>IF($I77="","",$A77&amp;"|"&amp;$I77)</f>
        <v/>
      </c>
      <c r="K77" s="7" t="n"/>
    </row>
    <row r="78">
      <c r="A78" s="7" t="n"/>
      <c r="B78" s="7" t="n"/>
      <c r="C78" s="7" t="n"/>
      <c r="D78" s="7" t="n"/>
      <c r="E78" s="8" t="n"/>
      <c r="F78" s="9">
        <f>IF($G78="","",ROUND(($E78-$G78)*24,1))</f>
        <v/>
      </c>
      <c r="G78" s="10">
        <f>IF(OR($A78="",$E78=""),"",IF(SUMPRODUCT(MAX(($A$5:$A$204=$A78)*($E$5:$E$204&lt;$E78)*$E$5:$E$204))&gt;0,SUMPRODUCT(MAX(($A$5:$A$204=$A78)*($E$5:$E$204&lt;$E78)*$E$5:$E$204)),IF(IFERROR(VLOOKUP($A78,Tasks!$A$5:$C$204,3,FALSE),0)&gt;0,VLOOKUP($A78,Tasks!$A$5:$C$204,3,FALSE),"")))</f>
        <v/>
      </c>
      <c r="H78" s="11">
        <f>IF($A78="","",IF(COUNTIF(Tasks!$A$5:$A$204,$A78)=0,"Task not on the Tasks tab",IF(OR($B78="",$C78=""),"",IF(COUNTIFS(States!$I$5:$I$44,$B78,States!$J$5:$J$44,$C78)&gt;0,"","Not an allowed transition"))))</f>
        <v/>
      </c>
      <c r="I78" s="12">
        <f>IF(OR($A78="",$E78=""),"",IF($E78=SUMPRODUCT(MAX(($A$5:$A$204=$A78)*$E$5:$E$204)),1,0))</f>
        <v/>
      </c>
      <c r="J78" s="11">
        <f>IF($I78="","",$A78&amp;"|"&amp;$I78)</f>
        <v/>
      </c>
      <c r="K78" s="7" t="n"/>
    </row>
    <row r="79">
      <c r="A79" s="7" t="n"/>
      <c r="B79" s="7" t="n"/>
      <c r="C79" s="7" t="n"/>
      <c r="D79" s="7" t="n"/>
      <c r="E79" s="8" t="n"/>
      <c r="F79" s="9">
        <f>IF($G79="","",ROUND(($E79-$G79)*24,1))</f>
        <v/>
      </c>
      <c r="G79" s="10">
        <f>IF(OR($A79="",$E79=""),"",IF(SUMPRODUCT(MAX(($A$5:$A$204=$A79)*($E$5:$E$204&lt;$E79)*$E$5:$E$204))&gt;0,SUMPRODUCT(MAX(($A$5:$A$204=$A79)*($E$5:$E$204&lt;$E79)*$E$5:$E$204)),IF(IFERROR(VLOOKUP($A79,Tasks!$A$5:$C$204,3,FALSE),0)&gt;0,VLOOKUP($A79,Tasks!$A$5:$C$204,3,FALSE),"")))</f>
        <v/>
      </c>
      <c r="H79" s="11">
        <f>IF($A79="","",IF(COUNTIF(Tasks!$A$5:$A$204,$A79)=0,"Task not on the Tasks tab",IF(OR($B79="",$C79=""),"",IF(COUNTIFS(States!$I$5:$I$44,$B79,States!$J$5:$J$44,$C79)&gt;0,"","Not an allowed transition"))))</f>
        <v/>
      </c>
      <c r="I79" s="12">
        <f>IF(OR($A79="",$E79=""),"",IF($E79=SUMPRODUCT(MAX(($A$5:$A$204=$A79)*$E$5:$E$204)),1,0))</f>
        <v/>
      </c>
      <c r="J79" s="11">
        <f>IF($I79="","",$A79&amp;"|"&amp;$I79)</f>
        <v/>
      </c>
      <c r="K79" s="7" t="n"/>
    </row>
    <row r="80">
      <c r="A80" s="7" t="n"/>
      <c r="B80" s="7" t="n"/>
      <c r="C80" s="7" t="n"/>
      <c r="D80" s="7" t="n"/>
      <c r="E80" s="8" t="n"/>
      <c r="F80" s="9">
        <f>IF($G80="","",ROUND(($E80-$G80)*24,1))</f>
        <v/>
      </c>
      <c r="G80" s="10">
        <f>IF(OR($A80="",$E80=""),"",IF(SUMPRODUCT(MAX(($A$5:$A$204=$A80)*($E$5:$E$204&lt;$E80)*$E$5:$E$204))&gt;0,SUMPRODUCT(MAX(($A$5:$A$204=$A80)*($E$5:$E$204&lt;$E80)*$E$5:$E$204)),IF(IFERROR(VLOOKUP($A80,Tasks!$A$5:$C$204,3,FALSE),0)&gt;0,VLOOKUP($A80,Tasks!$A$5:$C$204,3,FALSE),"")))</f>
        <v/>
      </c>
      <c r="H80" s="11">
        <f>IF($A80="","",IF(COUNTIF(Tasks!$A$5:$A$204,$A80)=0,"Task not on the Tasks tab",IF(OR($B80="",$C80=""),"",IF(COUNTIFS(States!$I$5:$I$44,$B80,States!$J$5:$J$44,$C80)&gt;0,"","Not an allowed transition"))))</f>
        <v/>
      </c>
      <c r="I80" s="12">
        <f>IF(OR($A80="",$E80=""),"",IF($E80=SUMPRODUCT(MAX(($A$5:$A$204=$A80)*$E$5:$E$204)),1,0))</f>
        <v/>
      </c>
      <c r="J80" s="11">
        <f>IF($I80="","",$A80&amp;"|"&amp;$I80)</f>
        <v/>
      </c>
      <c r="K80" s="7" t="n"/>
    </row>
    <row r="81">
      <c r="A81" s="7" t="n"/>
      <c r="B81" s="7" t="n"/>
      <c r="C81" s="7" t="n"/>
      <c r="D81" s="7" t="n"/>
      <c r="E81" s="8" t="n"/>
      <c r="F81" s="9">
        <f>IF($G81="","",ROUND(($E81-$G81)*24,1))</f>
        <v/>
      </c>
      <c r="G81" s="10">
        <f>IF(OR($A81="",$E81=""),"",IF(SUMPRODUCT(MAX(($A$5:$A$204=$A81)*($E$5:$E$204&lt;$E81)*$E$5:$E$204))&gt;0,SUMPRODUCT(MAX(($A$5:$A$204=$A81)*($E$5:$E$204&lt;$E81)*$E$5:$E$204)),IF(IFERROR(VLOOKUP($A81,Tasks!$A$5:$C$204,3,FALSE),0)&gt;0,VLOOKUP($A81,Tasks!$A$5:$C$204,3,FALSE),"")))</f>
        <v/>
      </c>
      <c r="H81" s="11">
        <f>IF($A81="","",IF(COUNTIF(Tasks!$A$5:$A$204,$A81)=0,"Task not on the Tasks tab",IF(OR($B81="",$C81=""),"",IF(COUNTIFS(States!$I$5:$I$44,$B81,States!$J$5:$J$44,$C81)&gt;0,"","Not an allowed transition"))))</f>
        <v/>
      </c>
      <c r="I81" s="12">
        <f>IF(OR($A81="",$E81=""),"",IF($E81=SUMPRODUCT(MAX(($A$5:$A$204=$A81)*$E$5:$E$204)),1,0))</f>
        <v/>
      </c>
      <c r="J81" s="11">
        <f>IF($I81="","",$A81&amp;"|"&amp;$I81)</f>
        <v/>
      </c>
      <c r="K81" s="7" t="n"/>
    </row>
    <row r="82">
      <c r="A82" s="7" t="n"/>
      <c r="B82" s="7" t="n"/>
      <c r="C82" s="7" t="n"/>
      <c r="D82" s="7" t="n"/>
      <c r="E82" s="8" t="n"/>
      <c r="F82" s="9">
        <f>IF($G82="","",ROUND(($E82-$G82)*24,1))</f>
        <v/>
      </c>
      <c r="G82" s="10">
        <f>IF(OR($A82="",$E82=""),"",IF(SUMPRODUCT(MAX(($A$5:$A$204=$A82)*($E$5:$E$204&lt;$E82)*$E$5:$E$204))&gt;0,SUMPRODUCT(MAX(($A$5:$A$204=$A82)*($E$5:$E$204&lt;$E82)*$E$5:$E$204)),IF(IFERROR(VLOOKUP($A82,Tasks!$A$5:$C$204,3,FALSE),0)&gt;0,VLOOKUP($A82,Tasks!$A$5:$C$204,3,FALSE),"")))</f>
        <v/>
      </c>
      <c r="H82" s="11">
        <f>IF($A82="","",IF(COUNTIF(Tasks!$A$5:$A$204,$A82)=0,"Task not on the Tasks tab",IF(OR($B82="",$C82=""),"",IF(COUNTIFS(States!$I$5:$I$44,$B82,States!$J$5:$J$44,$C82)&gt;0,"","Not an allowed transition"))))</f>
        <v/>
      </c>
      <c r="I82" s="12">
        <f>IF(OR($A82="",$E82=""),"",IF($E82=SUMPRODUCT(MAX(($A$5:$A$204=$A82)*$E$5:$E$204)),1,0))</f>
        <v/>
      </c>
      <c r="J82" s="11">
        <f>IF($I82="","",$A82&amp;"|"&amp;$I82)</f>
        <v/>
      </c>
      <c r="K82" s="7" t="n"/>
    </row>
    <row r="83">
      <c r="A83" s="7" t="n"/>
      <c r="B83" s="7" t="n"/>
      <c r="C83" s="7" t="n"/>
      <c r="D83" s="7" t="n"/>
      <c r="E83" s="8" t="n"/>
      <c r="F83" s="9">
        <f>IF($G83="","",ROUND(($E83-$G83)*24,1))</f>
        <v/>
      </c>
      <c r="G83" s="10">
        <f>IF(OR($A83="",$E83=""),"",IF(SUMPRODUCT(MAX(($A$5:$A$204=$A83)*($E$5:$E$204&lt;$E83)*$E$5:$E$204))&gt;0,SUMPRODUCT(MAX(($A$5:$A$204=$A83)*($E$5:$E$204&lt;$E83)*$E$5:$E$204)),IF(IFERROR(VLOOKUP($A83,Tasks!$A$5:$C$204,3,FALSE),0)&gt;0,VLOOKUP($A83,Tasks!$A$5:$C$204,3,FALSE),"")))</f>
        <v/>
      </c>
      <c r="H83" s="11">
        <f>IF($A83="","",IF(COUNTIF(Tasks!$A$5:$A$204,$A83)=0,"Task not on the Tasks tab",IF(OR($B83="",$C83=""),"",IF(COUNTIFS(States!$I$5:$I$44,$B83,States!$J$5:$J$44,$C83)&gt;0,"","Not an allowed transition"))))</f>
        <v/>
      </c>
      <c r="I83" s="12">
        <f>IF(OR($A83="",$E83=""),"",IF($E83=SUMPRODUCT(MAX(($A$5:$A$204=$A83)*$E$5:$E$204)),1,0))</f>
        <v/>
      </c>
      <c r="J83" s="11">
        <f>IF($I83="","",$A83&amp;"|"&amp;$I83)</f>
        <v/>
      </c>
      <c r="K83" s="7" t="n"/>
    </row>
    <row r="84">
      <c r="A84" s="7" t="n"/>
      <c r="B84" s="7" t="n"/>
      <c r="C84" s="7" t="n"/>
      <c r="D84" s="7" t="n"/>
      <c r="E84" s="8" t="n"/>
      <c r="F84" s="9">
        <f>IF($G84="","",ROUND(($E84-$G84)*24,1))</f>
        <v/>
      </c>
      <c r="G84" s="10">
        <f>IF(OR($A84="",$E84=""),"",IF(SUMPRODUCT(MAX(($A$5:$A$204=$A84)*($E$5:$E$204&lt;$E84)*$E$5:$E$204))&gt;0,SUMPRODUCT(MAX(($A$5:$A$204=$A84)*($E$5:$E$204&lt;$E84)*$E$5:$E$204)),IF(IFERROR(VLOOKUP($A84,Tasks!$A$5:$C$204,3,FALSE),0)&gt;0,VLOOKUP($A84,Tasks!$A$5:$C$204,3,FALSE),"")))</f>
        <v/>
      </c>
      <c r="H84" s="11">
        <f>IF($A84="","",IF(COUNTIF(Tasks!$A$5:$A$204,$A84)=0,"Task not on the Tasks tab",IF(OR($B84="",$C84=""),"",IF(COUNTIFS(States!$I$5:$I$44,$B84,States!$J$5:$J$44,$C84)&gt;0,"","Not an allowed transition"))))</f>
        <v/>
      </c>
      <c r="I84" s="12">
        <f>IF(OR($A84="",$E84=""),"",IF($E84=SUMPRODUCT(MAX(($A$5:$A$204=$A84)*$E$5:$E$204)),1,0))</f>
        <v/>
      </c>
      <c r="J84" s="11">
        <f>IF($I84="","",$A84&amp;"|"&amp;$I84)</f>
        <v/>
      </c>
      <c r="K84" s="7" t="n"/>
    </row>
    <row r="85">
      <c r="A85" s="7" t="n"/>
      <c r="B85" s="7" t="n"/>
      <c r="C85" s="7" t="n"/>
      <c r="D85" s="7" t="n"/>
      <c r="E85" s="8" t="n"/>
      <c r="F85" s="9">
        <f>IF($G85="","",ROUND(($E85-$G85)*24,1))</f>
        <v/>
      </c>
      <c r="G85" s="10">
        <f>IF(OR($A85="",$E85=""),"",IF(SUMPRODUCT(MAX(($A$5:$A$204=$A85)*($E$5:$E$204&lt;$E85)*$E$5:$E$204))&gt;0,SUMPRODUCT(MAX(($A$5:$A$204=$A85)*($E$5:$E$204&lt;$E85)*$E$5:$E$204)),IF(IFERROR(VLOOKUP($A85,Tasks!$A$5:$C$204,3,FALSE),0)&gt;0,VLOOKUP($A85,Tasks!$A$5:$C$204,3,FALSE),"")))</f>
        <v/>
      </c>
      <c r="H85" s="11">
        <f>IF($A85="","",IF(COUNTIF(Tasks!$A$5:$A$204,$A85)=0,"Task not on the Tasks tab",IF(OR($B85="",$C85=""),"",IF(COUNTIFS(States!$I$5:$I$44,$B85,States!$J$5:$J$44,$C85)&gt;0,"","Not an allowed transition"))))</f>
        <v/>
      </c>
      <c r="I85" s="12">
        <f>IF(OR($A85="",$E85=""),"",IF($E85=SUMPRODUCT(MAX(($A$5:$A$204=$A85)*$E$5:$E$204)),1,0))</f>
        <v/>
      </c>
      <c r="J85" s="11">
        <f>IF($I85="","",$A85&amp;"|"&amp;$I85)</f>
        <v/>
      </c>
      <c r="K85" s="7" t="n"/>
    </row>
    <row r="86">
      <c r="A86" s="7" t="n"/>
      <c r="B86" s="7" t="n"/>
      <c r="C86" s="7" t="n"/>
      <c r="D86" s="7" t="n"/>
      <c r="E86" s="8" t="n"/>
      <c r="F86" s="9">
        <f>IF($G86="","",ROUND(($E86-$G86)*24,1))</f>
        <v/>
      </c>
      <c r="G86" s="10">
        <f>IF(OR($A86="",$E86=""),"",IF(SUMPRODUCT(MAX(($A$5:$A$204=$A86)*($E$5:$E$204&lt;$E86)*$E$5:$E$204))&gt;0,SUMPRODUCT(MAX(($A$5:$A$204=$A86)*($E$5:$E$204&lt;$E86)*$E$5:$E$204)),IF(IFERROR(VLOOKUP($A86,Tasks!$A$5:$C$204,3,FALSE),0)&gt;0,VLOOKUP($A86,Tasks!$A$5:$C$204,3,FALSE),"")))</f>
        <v/>
      </c>
      <c r="H86" s="11">
        <f>IF($A86="","",IF(COUNTIF(Tasks!$A$5:$A$204,$A86)=0,"Task not on the Tasks tab",IF(OR($B86="",$C86=""),"",IF(COUNTIFS(States!$I$5:$I$44,$B86,States!$J$5:$J$44,$C86)&gt;0,"","Not an allowed transition"))))</f>
        <v/>
      </c>
      <c r="I86" s="12">
        <f>IF(OR($A86="",$E86=""),"",IF($E86=SUMPRODUCT(MAX(($A$5:$A$204=$A86)*$E$5:$E$204)),1,0))</f>
        <v/>
      </c>
      <c r="J86" s="11">
        <f>IF($I86="","",$A86&amp;"|"&amp;$I86)</f>
        <v/>
      </c>
      <c r="K86" s="7" t="n"/>
    </row>
    <row r="87">
      <c r="A87" s="7" t="n"/>
      <c r="B87" s="7" t="n"/>
      <c r="C87" s="7" t="n"/>
      <c r="D87" s="7" t="n"/>
      <c r="E87" s="8" t="n"/>
      <c r="F87" s="9">
        <f>IF($G87="","",ROUND(($E87-$G87)*24,1))</f>
        <v/>
      </c>
      <c r="G87" s="10">
        <f>IF(OR($A87="",$E87=""),"",IF(SUMPRODUCT(MAX(($A$5:$A$204=$A87)*($E$5:$E$204&lt;$E87)*$E$5:$E$204))&gt;0,SUMPRODUCT(MAX(($A$5:$A$204=$A87)*($E$5:$E$204&lt;$E87)*$E$5:$E$204)),IF(IFERROR(VLOOKUP($A87,Tasks!$A$5:$C$204,3,FALSE),0)&gt;0,VLOOKUP($A87,Tasks!$A$5:$C$204,3,FALSE),"")))</f>
        <v/>
      </c>
      <c r="H87" s="11">
        <f>IF($A87="","",IF(COUNTIF(Tasks!$A$5:$A$204,$A87)=0,"Task not on the Tasks tab",IF(OR($B87="",$C87=""),"",IF(COUNTIFS(States!$I$5:$I$44,$B87,States!$J$5:$J$44,$C87)&gt;0,"","Not an allowed transition"))))</f>
        <v/>
      </c>
      <c r="I87" s="12">
        <f>IF(OR($A87="",$E87=""),"",IF($E87=SUMPRODUCT(MAX(($A$5:$A$204=$A87)*$E$5:$E$204)),1,0))</f>
        <v/>
      </c>
      <c r="J87" s="11">
        <f>IF($I87="","",$A87&amp;"|"&amp;$I87)</f>
        <v/>
      </c>
      <c r="K87" s="7" t="n"/>
    </row>
    <row r="88">
      <c r="A88" s="7" t="n"/>
      <c r="B88" s="7" t="n"/>
      <c r="C88" s="7" t="n"/>
      <c r="D88" s="7" t="n"/>
      <c r="E88" s="8" t="n"/>
      <c r="F88" s="9">
        <f>IF($G88="","",ROUND(($E88-$G88)*24,1))</f>
        <v/>
      </c>
      <c r="G88" s="10">
        <f>IF(OR($A88="",$E88=""),"",IF(SUMPRODUCT(MAX(($A$5:$A$204=$A88)*($E$5:$E$204&lt;$E88)*$E$5:$E$204))&gt;0,SUMPRODUCT(MAX(($A$5:$A$204=$A88)*($E$5:$E$204&lt;$E88)*$E$5:$E$204)),IF(IFERROR(VLOOKUP($A88,Tasks!$A$5:$C$204,3,FALSE),0)&gt;0,VLOOKUP($A88,Tasks!$A$5:$C$204,3,FALSE),"")))</f>
        <v/>
      </c>
      <c r="H88" s="11">
        <f>IF($A88="","",IF(COUNTIF(Tasks!$A$5:$A$204,$A88)=0,"Task not on the Tasks tab",IF(OR($B88="",$C88=""),"",IF(COUNTIFS(States!$I$5:$I$44,$B88,States!$J$5:$J$44,$C88)&gt;0,"","Not an allowed transition"))))</f>
        <v/>
      </c>
      <c r="I88" s="12">
        <f>IF(OR($A88="",$E88=""),"",IF($E88=SUMPRODUCT(MAX(($A$5:$A$204=$A88)*$E$5:$E$204)),1,0))</f>
        <v/>
      </c>
      <c r="J88" s="11">
        <f>IF($I88="","",$A88&amp;"|"&amp;$I88)</f>
        <v/>
      </c>
      <c r="K88" s="7" t="n"/>
    </row>
    <row r="89">
      <c r="A89" s="7" t="n"/>
      <c r="B89" s="7" t="n"/>
      <c r="C89" s="7" t="n"/>
      <c r="D89" s="7" t="n"/>
      <c r="E89" s="8" t="n"/>
      <c r="F89" s="9">
        <f>IF($G89="","",ROUND(($E89-$G89)*24,1))</f>
        <v/>
      </c>
      <c r="G89" s="10">
        <f>IF(OR($A89="",$E89=""),"",IF(SUMPRODUCT(MAX(($A$5:$A$204=$A89)*($E$5:$E$204&lt;$E89)*$E$5:$E$204))&gt;0,SUMPRODUCT(MAX(($A$5:$A$204=$A89)*($E$5:$E$204&lt;$E89)*$E$5:$E$204)),IF(IFERROR(VLOOKUP($A89,Tasks!$A$5:$C$204,3,FALSE),0)&gt;0,VLOOKUP($A89,Tasks!$A$5:$C$204,3,FALSE),"")))</f>
        <v/>
      </c>
      <c r="H89" s="11">
        <f>IF($A89="","",IF(COUNTIF(Tasks!$A$5:$A$204,$A89)=0,"Task not on the Tasks tab",IF(OR($B89="",$C89=""),"",IF(COUNTIFS(States!$I$5:$I$44,$B89,States!$J$5:$J$44,$C89)&gt;0,"","Not an allowed transition"))))</f>
        <v/>
      </c>
      <c r="I89" s="12">
        <f>IF(OR($A89="",$E89=""),"",IF($E89=SUMPRODUCT(MAX(($A$5:$A$204=$A89)*$E$5:$E$204)),1,0))</f>
        <v/>
      </c>
      <c r="J89" s="11">
        <f>IF($I89="","",$A89&amp;"|"&amp;$I89)</f>
        <v/>
      </c>
      <c r="K89" s="7" t="n"/>
    </row>
    <row r="90">
      <c r="A90" s="7" t="n"/>
      <c r="B90" s="7" t="n"/>
      <c r="C90" s="7" t="n"/>
      <c r="D90" s="7" t="n"/>
      <c r="E90" s="8" t="n"/>
      <c r="F90" s="9">
        <f>IF($G90="","",ROUND(($E90-$G90)*24,1))</f>
        <v/>
      </c>
      <c r="G90" s="10">
        <f>IF(OR($A90="",$E90=""),"",IF(SUMPRODUCT(MAX(($A$5:$A$204=$A90)*($E$5:$E$204&lt;$E90)*$E$5:$E$204))&gt;0,SUMPRODUCT(MAX(($A$5:$A$204=$A90)*($E$5:$E$204&lt;$E90)*$E$5:$E$204)),IF(IFERROR(VLOOKUP($A90,Tasks!$A$5:$C$204,3,FALSE),0)&gt;0,VLOOKUP($A90,Tasks!$A$5:$C$204,3,FALSE),"")))</f>
        <v/>
      </c>
      <c r="H90" s="11">
        <f>IF($A90="","",IF(COUNTIF(Tasks!$A$5:$A$204,$A90)=0,"Task not on the Tasks tab",IF(OR($B90="",$C90=""),"",IF(COUNTIFS(States!$I$5:$I$44,$B90,States!$J$5:$J$44,$C90)&gt;0,"","Not an allowed transition"))))</f>
        <v/>
      </c>
      <c r="I90" s="12">
        <f>IF(OR($A90="",$E90=""),"",IF($E90=SUMPRODUCT(MAX(($A$5:$A$204=$A90)*$E$5:$E$204)),1,0))</f>
        <v/>
      </c>
      <c r="J90" s="11">
        <f>IF($I90="","",$A90&amp;"|"&amp;$I90)</f>
        <v/>
      </c>
      <c r="K90" s="7" t="n"/>
    </row>
    <row r="91">
      <c r="A91" s="7" t="n"/>
      <c r="B91" s="7" t="n"/>
      <c r="C91" s="7" t="n"/>
      <c r="D91" s="7" t="n"/>
      <c r="E91" s="8" t="n"/>
      <c r="F91" s="9">
        <f>IF($G91="","",ROUND(($E91-$G91)*24,1))</f>
        <v/>
      </c>
      <c r="G91" s="10">
        <f>IF(OR($A91="",$E91=""),"",IF(SUMPRODUCT(MAX(($A$5:$A$204=$A91)*($E$5:$E$204&lt;$E91)*$E$5:$E$204))&gt;0,SUMPRODUCT(MAX(($A$5:$A$204=$A91)*($E$5:$E$204&lt;$E91)*$E$5:$E$204)),IF(IFERROR(VLOOKUP($A91,Tasks!$A$5:$C$204,3,FALSE),0)&gt;0,VLOOKUP($A91,Tasks!$A$5:$C$204,3,FALSE),"")))</f>
        <v/>
      </c>
      <c r="H91" s="11">
        <f>IF($A91="","",IF(COUNTIF(Tasks!$A$5:$A$204,$A91)=0,"Task not on the Tasks tab",IF(OR($B91="",$C91=""),"",IF(COUNTIFS(States!$I$5:$I$44,$B91,States!$J$5:$J$44,$C91)&gt;0,"","Not an allowed transition"))))</f>
        <v/>
      </c>
      <c r="I91" s="12">
        <f>IF(OR($A91="",$E91=""),"",IF($E91=SUMPRODUCT(MAX(($A$5:$A$204=$A91)*$E$5:$E$204)),1,0))</f>
        <v/>
      </c>
      <c r="J91" s="11">
        <f>IF($I91="","",$A91&amp;"|"&amp;$I91)</f>
        <v/>
      </c>
      <c r="K91" s="7" t="n"/>
    </row>
    <row r="92">
      <c r="A92" s="7" t="n"/>
      <c r="B92" s="7" t="n"/>
      <c r="C92" s="7" t="n"/>
      <c r="D92" s="7" t="n"/>
      <c r="E92" s="8" t="n"/>
      <c r="F92" s="9">
        <f>IF($G92="","",ROUND(($E92-$G92)*24,1))</f>
        <v/>
      </c>
      <c r="G92" s="10">
        <f>IF(OR($A92="",$E92=""),"",IF(SUMPRODUCT(MAX(($A$5:$A$204=$A92)*($E$5:$E$204&lt;$E92)*$E$5:$E$204))&gt;0,SUMPRODUCT(MAX(($A$5:$A$204=$A92)*($E$5:$E$204&lt;$E92)*$E$5:$E$204)),IF(IFERROR(VLOOKUP($A92,Tasks!$A$5:$C$204,3,FALSE),0)&gt;0,VLOOKUP($A92,Tasks!$A$5:$C$204,3,FALSE),"")))</f>
        <v/>
      </c>
      <c r="H92" s="11">
        <f>IF($A92="","",IF(COUNTIF(Tasks!$A$5:$A$204,$A92)=0,"Task not on the Tasks tab",IF(OR($B92="",$C92=""),"",IF(COUNTIFS(States!$I$5:$I$44,$B92,States!$J$5:$J$44,$C92)&gt;0,"","Not an allowed transition"))))</f>
        <v/>
      </c>
      <c r="I92" s="12">
        <f>IF(OR($A92="",$E92=""),"",IF($E92=SUMPRODUCT(MAX(($A$5:$A$204=$A92)*$E$5:$E$204)),1,0))</f>
        <v/>
      </c>
      <c r="J92" s="11">
        <f>IF($I92="","",$A92&amp;"|"&amp;$I92)</f>
        <v/>
      </c>
      <c r="K92" s="7" t="n"/>
    </row>
    <row r="93">
      <c r="A93" s="7" t="n"/>
      <c r="B93" s="7" t="n"/>
      <c r="C93" s="7" t="n"/>
      <c r="D93" s="7" t="n"/>
      <c r="E93" s="8" t="n"/>
      <c r="F93" s="9">
        <f>IF($G93="","",ROUND(($E93-$G93)*24,1))</f>
        <v/>
      </c>
      <c r="G93" s="10">
        <f>IF(OR($A93="",$E93=""),"",IF(SUMPRODUCT(MAX(($A$5:$A$204=$A93)*($E$5:$E$204&lt;$E93)*$E$5:$E$204))&gt;0,SUMPRODUCT(MAX(($A$5:$A$204=$A93)*($E$5:$E$204&lt;$E93)*$E$5:$E$204)),IF(IFERROR(VLOOKUP($A93,Tasks!$A$5:$C$204,3,FALSE),0)&gt;0,VLOOKUP($A93,Tasks!$A$5:$C$204,3,FALSE),"")))</f>
        <v/>
      </c>
      <c r="H93" s="11">
        <f>IF($A93="","",IF(COUNTIF(Tasks!$A$5:$A$204,$A93)=0,"Task not on the Tasks tab",IF(OR($B93="",$C93=""),"",IF(COUNTIFS(States!$I$5:$I$44,$B93,States!$J$5:$J$44,$C93)&gt;0,"","Not an allowed transition"))))</f>
        <v/>
      </c>
      <c r="I93" s="12">
        <f>IF(OR($A93="",$E93=""),"",IF($E93=SUMPRODUCT(MAX(($A$5:$A$204=$A93)*$E$5:$E$204)),1,0))</f>
        <v/>
      </c>
      <c r="J93" s="11">
        <f>IF($I93="","",$A93&amp;"|"&amp;$I93)</f>
        <v/>
      </c>
      <c r="K93" s="7" t="n"/>
    </row>
    <row r="94">
      <c r="A94" s="7" t="n"/>
      <c r="B94" s="7" t="n"/>
      <c r="C94" s="7" t="n"/>
      <c r="D94" s="7" t="n"/>
      <c r="E94" s="8" t="n"/>
      <c r="F94" s="9">
        <f>IF($G94="","",ROUND(($E94-$G94)*24,1))</f>
        <v/>
      </c>
      <c r="G94" s="10">
        <f>IF(OR($A94="",$E94=""),"",IF(SUMPRODUCT(MAX(($A$5:$A$204=$A94)*($E$5:$E$204&lt;$E94)*$E$5:$E$204))&gt;0,SUMPRODUCT(MAX(($A$5:$A$204=$A94)*($E$5:$E$204&lt;$E94)*$E$5:$E$204)),IF(IFERROR(VLOOKUP($A94,Tasks!$A$5:$C$204,3,FALSE),0)&gt;0,VLOOKUP($A94,Tasks!$A$5:$C$204,3,FALSE),"")))</f>
        <v/>
      </c>
      <c r="H94" s="11">
        <f>IF($A94="","",IF(COUNTIF(Tasks!$A$5:$A$204,$A94)=0,"Task not on the Tasks tab",IF(OR($B94="",$C94=""),"",IF(COUNTIFS(States!$I$5:$I$44,$B94,States!$J$5:$J$44,$C94)&gt;0,"","Not an allowed transition"))))</f>
        <v/>
      </c>
      <c r="I94" s="12">
        <f>IF(OR($A94="",$E94=""),"",IF($E94=SUMPRODUCT(MAX(($A$5:$A$204=$A94)*$E$5:$E$204)),1,0))</f>
        <v/>
      </c>
      <c r="J94" s="11">
        <f>IF($I94="","",$A94&amp;"|"&amp;$I94)</f>
        <v/>
      </c>
      <c r="K94" s="7" t="n"/>
    </row>
    <row r="95">
      <c r="A95" s="7" t="n"/>
      <c r="B95" s="7" t="n"/>
      <c r="C95" s="7" t="n"/>
      <c r="D95" s="7" t="n"/>
      <c r="E95" s="8" t="n"/>
      <c r="F95" s="9">
        <f>IF($G95="","",ROUND(($E95-$G95)*24,1))</f>
        <v/>
      </c>
      <c r="G95" s="10">
        <f>IF(OR($A95="",$E95=""),"",IF(SUMPRODUCT(MAX(($A$5:$A$204=$A95)*($E$5:$E$204&lt;$E95)*$E$5:$E$204))&gt;0,SUMPRODUCT(MAX(($A$5:$A$204=$A95)*($E$5:$E$204&lt;$E95)*$E$5:$E$204)),IF(IFERROR(VLOOKUP($A95,Tasks!$A$5:$C$204,3,FALSE),0)&gt;0,VLOOKUP($A95,Tasks!$A$5:$C$204,3,FALSE),"")))</f>
        <v/>
      </c>
      <c r="H95" s="11">
        <f>IF($A95="","",IF(COUNTIF(Tasks!$A$5:$A$204,$A95)=0,"Task not on the Tasks tab",IF(OR($B95="",$C95=""),"",IF(COUNTIFS(States!$I$5:$I$44,$B95,States!$J$5:$J$44,$C95)&gt;0,"","Not an allowed transition"))))</f>
        <v/>
      </c>
      <c r="I95" s="12">
        <f>IF(OR($A95="",$E95=""),"",IF($E95=SUMPRODUCT(MAX(($A$5:$A$204=$A95)*$E$5:$E$204)),1,0))</f>
        <v/>
      </c>
      <c r="J95" s="11">
        <f>IF($I95="","",$A95&amp;"|"&amp;$I95)</f>
        <v/>
      </c>
      <c r="K95" s="7" t="n"/>
    </row>
    <row r="96">
      <c r="A96" s="7" t="n"/>
      <c r="B96" s="7" t="n"/>
      <c r="C96" s="7" t="n"/>
      <c r="D96" s="7" t="n"/>
      <c r="E96" s="8" t="n"/>
      <c r="F96" s="9">
        <f>IF($G96="","",ROUND(($E96-$G96)*24,1))</f>
        <v/>
      </c>
      <c r="G96" s="10">
        <f>IF(OR($A96="",$E96=""),"",IF(SUMPRODUCT(MAX(($A$5:$A$204=$A96)*($E$5:$E$204&lt;$E96)*$E$5:$E$204))&gt;0,SUMPRODUCT(MAX(($A$5:$A$204=$A96)*($E$5:$E$204&lt;$E96)*$E$5:$E$204)),IF(IFERROR(VLOOKUP($A96,Tasks!$A$5:$C$204,3,FALSE),0)&gt;0,VLOOKUP($A96,Tasks!$A$5:$C$204,3,FALSE),"")))</f>
        <v/>
      </c>
      <c r="H96" s="11">
        <f>IF($A96="","",IF(COUNTIF(Tasks!$A$5:$A$204,$A96)=0,"Task not on the Tasks tab",IF(OR($B96="",$C96=""),"",IF(COUNTIFS(States!$I$5:$I$44,$B96,States!$J$5:$J$44,$C96)&gt;0,"","Not an allowed transition"))))</f>
        <v/>
      </c>
      <c r="I96" s="12">
        <f>IF(OR($A96="",$E96=""),"",IF($E96=SUMPRODUCT(MAX(($A$5:$A$204=$A96)*$E$5:$E$204)),1,0))</f>
        <v/>
      </c>
      <c r="J96" s="11">
        <f>IF($I96="","",$A96&amp;"|"&amp;$I96)</f>
        <v/>
      </c>
      <c r="K96" s="7" t="n"/>
    </row>
    <row r="97">
      <c r="A97" s="7" t="n"/>
      <c r="B97" s="7" t="n"/>
      <c r="C97" s="7" t="n"/>
      <c r="D97" s="7" t="n"/>
      <c r="E97" s="8" t="n"/>
      <c r="F97" s="9">
        <f>IF($G97="","",ROUND(($E97-$G97)*24,1))</f>
        <v/>
      </c>
      <c r="G97" s="10">
        <f>IF(OR($A97="",$E97=""),"",IF(SUMPRODUCT(MAX(($A$5:$A$204=$A97)*($E$5:$E$204&lt;$E97)*$E$5:$E$204))&gt;0,SUMPRODUCT(MAX(($A$5:$A$204=$A97)*($E$5:$E$204&lt;$E97)*$E$5:$E$204)),IF(IFERROR(VLOOKUP($A97,Tasks!$A$5:$C$204,3,FALSE),0)&gt;0,VLOOKUP($A97,Tasks!$A$5:$C$204,3,FALSE),"")))</f>
        <v/>
      </c>
      <c r="H97" s="11">
        <f>IF($A97="","",IF(COUNTIF(Tasks!$A$5:$A$204,$A97)=0,"Task not on the Tasks tab",IF(OR($B97="",$C97=""),"",IF(COUNTIFS(States!$I$5:$I$44,$B97,States!$J$5:$J$44,$C97)&gt;0,"","Not an allowed transition"))))</f>
        <v/>
      </c>
      <c r="I97" s="12">
        <f>IF(OR($A97="",$E97=""),"",IF($E97=SUMPRODUCT(MAX(($A$5:$A$204=$A97)*$E$5:$E$204)),1,0))</f>
        <v/>
      </c>
      <c r="J97" s="11">
        <f>IF($I97="","",$A97&amp;"|"&amp;$I97)</f>
        <v/>
      </c>
      <c r="K97" s="7" t="n"/>
    </row>
    <row r="98">
      <c r="A98" s="7" t="n"/>
      <c r="B98" s="7" t="n"/>
      <c r="C98" s="7" t="n"/>
      <c r="D98" s="7" t="n"/>
      <c r="E98" s="8" t="n"/>
      <c r="F98" s="9">
        <f>IF($G98="","",ROUND(($E98-$G98)*24,1))</f>
        <v/>
      </c>
      <c r="G98" s="10">
        <f>IF(OR($A98="",$E98=""),"",IF(SUMPRODUCT(MAX(($A$5:$A$204=$A98)*($E$5:$E$204&lt;$E98)*$E$5:$E$204))&gt;0,SUMPRODUCT(MAX(($A$5:$A$204=$A98)*($E$5:$E$204&lt;$E98)*$E$5:$E$204)),IF(IFERROR(VLOOKUP($A98,Tasks!$A$5:$C$204,3,FALSE),0)&gt;0,VLOOKUP($A98,Tasks!$A$5:$C$204,3,FALSE),"")))</f>
        <v/>
      </c>
      <c r="H98" s="11">
        <f>IF($A98="","",IF(COUNTIF(Tasks!$A$5:$A$204,$A98)=0,"Task not on the Tasks tab",IF(OR($B98="",$C98=""),"",IF(COUNTIFS(States!$I$5:$I$44,$B98,States!$J$5:$J$44,$C98)&gt;0,"","Not an allowed transition"))))</f>
        <v/>
      </c>
      <c r="I98" s="12">
        <f>IF(OR($A98="",$E98=""),"",IF($E98=SUMPRODUCT(MAX(($A$5:$A$204=$A98)*$E$5:$E$204)),1,0))</f>
        <v/>
      </c>
      <c r="J98" s="11">
        <f>IF($I98="","",$A98&amp;"|"&amp;$I98)</f>
        <v/>
      </c>
      <c r="K98" s="7" t="n"/>
    </row>
    <row r="99">
      <c r="A99" s="7" t="n"/>
      <c r="B99" s="7" t="n"/>
      <c r="C99" s="7" t="n"/>
      <c r="D99" s="7" t="n"/>
      <c r="E99" s="8" t="n"/>
      <c r="F99" s="9">
        <f>IF($G99="","",ROUND(($E99-$G99)*24,1))</f>
        <v/>
      </c>
      <c r="G99" s="10">
        <f>IF(OR($A99="",$E99=""),"",IF(SUMPRODUCT(MAX(($A$5:$A$204=$A99)*($E$5:$E$204&lt;$E99)*$E$5:$E$204))&gt;0,SUMPRODUCT(MAX(($A$5:$A$204=$A99)*($E$5:$E$204&lt;$E99)*$E$5:$E$204)),IF(IFERROR(VLOOKUP($A99,Tasks!$A$5:$C$204,3,FALSE),0)&gt;0,VLOOKUP($A99,Tasks!$A$5:$C$204,3,FALSE),"")))</f>
        <v/>
      </c>
      <c r="H99" s="11">
        <f>IF($A99="","",IF(COUNTIF(Tasks!$A$5:$A$204,$A99)=0,"Task not on the Tasks tab",IF(OR($B99="",$C99=""),"",IF(COUNTIFS(States!$I$5:$I$44,$B99,States!$J$5:$J$44,$C99)&gt;0,"","Not an allowed transition"))))</f>
        <v/>
      </c>
      <c r="I99" s="12">
        <f>IF(OR($A99="",$E99=""),"",IF($E99=SUMPRODUCT(MAX(($A$5:$A$204=$A99)*$E$5:$E$204)),1,0))</f>
        <v/>
      </c>
      <c r="J99" s="11">
        <f>IF($I99="","",$A99&amp;"|"&amp;$I99)</f>
        <v/>
      </c>
      <c r="K99" s="7" t="n"/>
    </row>
    <row r="100">
      <c r="A100" s="7" t="n"/>
      <c r="B100" s="7" t="n"/>
      <c r="C100" s="7" t="n"/>
      <c r="D100" s="7" t="n"/>
      <c r="E100" s="8" t="n"/>
      <c r="F100" s="9">
        <f>IF($G100="","",ROUND(($E100-$G100)*24,1))</f>
        <v/>
      </c>
      <c r="G100" s="10">
        <f>IF(OR($A100="",$E100=""),"",IF(SUMPRODUCT(MAX(($A$5:$A$204=$A100)*($E$5:$E$204&lt;$E100)*$E$5:$E$204))&gt;0,SUMPRODUCT(MAX(($A$5:$A$204=$A100)*($E$5:$E$204&lt;$E100)*$E$5:$E$204)),IF(IFERROR(VLOOKUP($A100,Tasks!$A$5:$C$204,3,FALSE),0)&gt;0,VLOOKUP($A100,Tasks!$A$5:$C$204,3,FALSE),"")))</f>
        <v/>
      </c>
      <c r="H100" s="11">
        <f>IF($A100="","",IF(COUNTIF(Tasks!$A$5:$A$204,$A100)=0,"Task not on the Tasks tab",IF(OR($B100="",$C100=""),"",IF(COUNTIFS(States!$I$5:$I$44,$B100,States!$J$5:$J$44,$C100)&gt;0,"","Not an allowed transition"))))</f>
        <v/>
      </c>
      <c r="I100" s="12">
        <f>IF(OR($A100="",$E100=""),"",IF($E100=SUMPRODUCT(MAX(($A$5:$A$204=$A100)*$E$5:$E$204)),1,0))</f>
        <v/>
      </c>
      <c r="J100" s="11">
        <f>IF($I100="","",$A100&amp;"|"&amp;$I100)</f>
        <v/>
      </c>
      <c r="K100" s="7" t="n"/>
    </row>
    <row r="101">
      <c r="A101" s="7" t="n"/>
      <c r="B101" s="7" t="n"/>
      <c r="C101" s="7" t="n"/>
      <c r="D101" s="7" t="n"/>
      <c r="E101" s="8" t="n"/>
      <c r="F101" s="9">
        <f>IF($G101="","",ROUND(($E101-$G101)*24,1))</f>
        <v/>
      </c>
      <c r="G101" s="10">
        <f>IF(OR($A101="",$E101=""),"",IF(SUMPRODUCT(MAX(($A$5:$A$204=$A101)*($E$5:$E$204&lt;$E101)*$E$5:$E$204))&gt;0,SUMPRODUCT(MAX(($A$5:$A$204=$A101)*($E$5:$E$204&lt;$E101)*$E$5:$E$204)),IF(IFERROR(VLOOKUP($A101,Tasks!$A$5:$C$204,3,FALSE),0)&gt;0,VLOOKUP($A101,Tasks!$A$5:$C$204,3,FALSE),"")))</f>
        <v/>
      </c>
      <c r="H101" s="11">
        <f>IF($A101="","",IF(COUNTIF(Tasks!$A$5:$A$204,$A101)=0,"Task not on the Tasks tab",IF(OR($B101="",$C101=""),"",IF(COUNTIFS(States!$I$5:$I$44,$B101,States!$J$5:$J$44,$C101)&gt;0,"","Not an allowed transition"))))</f>
        <v/>
      </c>
      <c r="I101" s="12">
        <f>IF(OR($A101="",$E101=""),"",IF($E101=SUMPRODUCT(MAX(($A$5:$A$204=$A101)*$E$5:$E$204)),1,0))</f>
        <v/>
      </c>
      <c r="J101" s="11">
        <f>IF($I101="","",$A101&amp;"|"&amp;$I101)</f>
        <v/>
      </c>
      <c r="K101" s="7" t="n"/>
    </row>
    <row r="102">
      <c r="A102" s="7" t="n"/>
      <c r="B102" s="7" t="n"/>
      <c r="C102" s="7" t="n"/>
      <c r="D102" s="7" t="n"/>
      <c r="E102" s="8" t="n"/>
      <c r="F102" s="9">
        <f>IF($G102="","",ROUND(($E102-$G102)*24,1))</f>
        <v/>
      </c>
      <c r="G102" s="10">
        <f>IF(OR($A102="",$E102=""),"",IF(SUMPRODUCT(MAX(($A$5:$A$204=$A102)*($E$5:$E$204&lt;$E102)*$E$5:$E$204))&gt;0,SUMPRODUCT(MAX(($A$5:$A$204=$A102)*($E$5:$E$204&lt;$E102)*$E$5:$E$204)),IF(IFERROR(VLOOKUP($A102,Tasks!$A$5:$C$204,3,FALSE),0)&gt;0,VLOOKUP($A102,Tasks!$A$5:$C$204,3,FALSE),"")))</f>
        <v/>
      </c>
      <c r="H102" s="11">
        <f>IF($A102="","",IF(COUNTIF(Tasks!$A$5:$A$204,$A102)=0,"Task not on the Tasks tab",IF(OR($B102="",$C102=""),"",IF(COUNTIFS(States!$I$5:$I$44,$B102,States!$J$5:$J$44,$C102)&gt;0,"","Not an allowed transition"))))</f>
        <v/>
      </c>
      <c r="I102" s="12">
        <f>IF(OR($A102="",$E102=""),"",IF($E102=SUMPRODUCT(MAX(($A$5:$A$204=$A102)*$E$5:$E$204)),1,0))</f>
        <v/>
      </c>
      <c r="J102" s="11">
        <f>IF($I102="","",$A102&amp;"|"&amp;$I102)</f>
        <v/>
      </c>
      <c r="K102" s="7" t="n"/>
    </row>
    <row r="103">
      <c r="A103" s="7" t="n"/>
      <c r="B103" s="7" t="n"/>
      <c r="C103" s="7" t="n"/>
      <c r="D103" s="7" t="n"/>
      <c r="E103" s="8" t="n"/>
      <c r="F103" s="9">
        <f>IF($G103="","",ROUND(($E103-$G103)*24,1))</f>
        <v/>
      </c>
      <c r="G103" s="10">
        <f>IF(OR($A103="",$E103=""),"",IF(SUMPRODUCT(MAX(($A$5:$A$204=$A103)*($E$5:$E$204&lt;$E103)*$E$5:$E$204))&gt;0,SUMPRODUCT(MAX(($A$5:$A$204=$A103)*($E$5:$E$204&lt;$E103)*$E$5:$E$204)),IF(IFERROR(VLOOKUP($A103,Tasks!$A$5:$C$204,3,FALSE),0)&gt;0,VLOOKUP($A103,Tasks!$A$5:$C$204,3,FALSE),"")))</f>
        <v/>
      </c>
      <c r="H103" s="11">
        <f>IF($A103="","",IF(COUNTIF(Tasks!$A$5:$A$204,$A103)=0,"Task not on the Tasks tab",IF(OR($B103="",$C103=""),"",IF(COUNTIFS(States!$I$5:$I$44,$B103,States!$J$5:$J$44,$C103)&gt;0,"","Not an allowed transition"))))</f>
        <v/>
      </c>
      <c r="I103" s="12">
        <f>IF(OR($A103="",$E103=""),"",IF($E103=SUMPRODUCT(MAX(($A$5:$A$204=$A103)*$E$5:$E$204)),1,0))</f>
        <v/>
      </c>
      <c r="J103" s="11">
        <f>IF($I103="","",$A103&amp;"|"&amp;$I103)</f>
        <v/>
      </c>
      <c r="K103" s="7" t="n"/>
    </row>
    <row r="104">
      <c r="A104" s="7" t="n"/>
      <c r="B104" s="7" t="n"/>
      <c r="C104" s="7" t="n"/>
      <c r="D104" s="7" t="n"/>
      <c r="E104" s="8" t="n"/>
      <c r="F104" s="9">
        <f>IF($G104="","",ROUND(($E104-$G104)*24,1))</f>
        <v/>
      </c>
      <c r="G104" s="10">
        <f>IF(OR($A104="",$E104=""),"",IF(SUMPRODUCT(MAX(($A$5:$A$204=$A104)*($E$5:$E$204&lt;$E104)*$E$5:$E$204))&gt;0,SUMPRODUCT(MAX(($A$5:$A$204=$A104)*($E$5:$E$204&lt;$E104)*$E$5:$E$204)),IF(IFERROR(VLOOKUP($A104,Tasks!$A$5:$C$204,3,FALSE),0)&gt;0,VLOOKUP($A104,Tasks!$A$5:$C$204,3,FALSE),"")))</f>
        <v/>
      </c>
      <c r="H104" s="11">
        <f>IF($A104="","",IF(COUNTIF(Tasks!$A$5:$A$204,$A104)=0,"Task not on the Tasks tab",IF(OR($B104="",$C104=""),"",IF(COUNTIFS(States!$I$5:$I$44,$B104,States!$J$5:$J$44,$C104)&gt;0,"","Not an allowed transition"))))</f>
        <v/>
      </c>
      <c r="I104" s="12">
        <f>IF(OR($A104="",$E104=""),"",IF($E104=SUMPRODUCT(MAX(($A$5:$A$204=$A104)*$E$5:$E$204)),1,0))</f>
        <v/>
      </c>
      <c r="J104" s="11">
        <f>IF($I104="","",$A104&amp;"|"&amp;$I104)</f>
        <v/>
      </c>
      <c r="K104" s="7" t="n"/>
    </row>
    <row r="105">
      <c r="A105" s="7" t="n"/>
      <c r="B105" s="7" t="n"/>
      <c r="C105" s="7" t="n"/>
      <c r="D105" s="7" t="n"/>
      <c r="E105" s="8" t="n"/>
      <c r="F105" s="9">
        <f>IF($G105="","",ROUND(($E105-$G105)*24,1))</f>
        <v/>
      </c>
      <c r="G105" s="10">
        <f>IF(OR($A105="",$E105=""),"",IF(SUMPRODUCT(MAX(($A$5:$A$204=$A105)*($E$5:$E$204&lt;$E105)*$E$5:$E$204))&gt;0,SUMPRODUCT(MAX(($A$5:$A$204=$A105)*($E$5:$E$204&lt;$E105)*$E$5:$E$204)),IF(IFERROR(VLOOKUP($A105,Tasks!$A$5:$C$204,3,FALSE),0)&gt;0,VLOOKUP($A105,Tasks!$A$5:$C$204,3,FALSE),"")))</f>
        <v/>
      </c>
      <c r="H105" s="11">
        <f>IF($A105="","",IF(COUNTIF(Tasks!$A$5:$A$204,$A105)=0,"Task not on the Tasks tab",IF(OR($B105="",$C105=""),"",IF(COUNTIFS(States!$I$5:$I$44,$B105,States!$J$5:$J$44,$C105)&gt;0,"","Not an allowed transition"))))</f>
        <v/>
      </c>
      <c r="I105" s="12">
        <f>IF(OR($A105="",$E105=""),"",IF($E105=SUMPRODUCT(MAX(($A$5:$A$204=$A105)*$E$5:$E$204)),1,0))</f>
        <v/>
      </c>
      <c r="J105" s="11">
        <f>IF($I105="","",$A105&amp;"|"&amp;$I105)</f>
        <v/>
      </c>
      <c r="K105" s="7" t="n"/>
    </row>
    <row r="106">
      <c r="A106" s="7" t="n"/>
      <c r="B106" s="7" t="n"/>
      <c r="C106" s="7" t="n"/>
      <c r="D106" s="7" t="n"/>
      <c r="E106" s="8" t="n"/>
      <c r="F106" s="9">
        <f>IF($G106="","",ROUND(($E106-$G106)*24,1))</f>
        <v/>
      </c>
      <c r="G106" s="10">
        <f>IF(OR($A106="",$E106=""),"",IF(SUMPRODUCT(MAX(($A$5:$A$204=$A106)*($E$5:$E$204&lt;$E106)*$E$5:$E$204))&gt;0,SUMPRODUCT(MAX(($A$5:$A$204=$A106)*($E$5:$E$204&lt;$E106)*$E$5:$E$204)),IF(IFERROR(VLOOKUP($A106,Tasks!$A$5:$C$204,3,FALSE),0)&gt;0,VLOOKUP($A106,Tasks!$A$5:$C$204,3,FALSE),"")))</f>
        <v/>
      </c>
      <c r="H106" s="11">
        <f>IF($A106="","",IF(COUNTIF(Tasks!$A$5:$A$204,$A106)=0,"Task not on the Tasks tab",IF(OR($B106="",$C106=""),"",IF(COUNTIFS(States!$I$5:$I$44,$B106,States!$J$5:$J$44,$C106)&gt;0,"","Not an allowed transition"))))</f>
        <v/>
      </c>
      <c r="I106" s="12">
        <f>IF(OR($A106="",$E106=""),"",IF($E106=SUMPRODUCT(MAX(($A$5:$A$204=$A106)*$E$5:$E$204)),1,0))</f>
        <v/>
      </c>
      <c r="J106" s="11">
        <f>IF($I106="","",$A106&amp;"|"&amp;$I106)</f>
        <v/>
      </c>
      <c r="K106" s="7" t="n"/>
    </row>
    <row r="107">
      <c r="A107" s="7" t="n"/>
      <c r="B107" s="7" t="n"/>
      <c r="C107" s="7" t="n"/>
      <c r="D107" s="7" t="n"/>
      <c r="E107" s="8" t="n"/>
      <c r="F107" s="9">
        <f>IF($G107="","",ROUND(($E107-$G107)*24,1))</f>
        <v/>
      </c>
      <c r="G107" s="10">
        <f>IF(OR($A107="",$E107=""),"",IF(SUMPRODUCT(MAX(($A$5:$A$204=$A107)*($E$5:$E$204&lt;$E107)*$E$5:$E$204))&gt;0,SUMPRODUCT(MAX(($A$5:$A$204=$A107)*($E$5:$E$204&lt;$E107)*$E$5:$E$204)),IF(IFERROR(VLOOKUP($A107,Tasks!$A$5:$C$204,3,FALSE),0)&gt;0,VLOOKUP($A107,Tasks!$A$5:$C$204,3,FALSE),"")))</f>
        <v/>
      </c>
      <c r="H107" s="11">
        <f>IF($A107="","",IF(COUNTIF(Tasks!$A$5:$A$204,$A107)=0,"Task not on the Tasks tab",IF(OR($B107="",$C107=""),"",IF(COUNTIFS(States!$I$5:$I$44,$B107,States!$J$5:$J$44,$C107)&gt;0,"","Not an allowed transition"))))</f>
        <v/>
      </c>
      <c r="I107" s="12">
        <f>IF(OR($A107="",$E107=""),"",IF($E107=SUMPRODUCT(MAX(($A$5:$A$204=$A107)*$E$5:$E$204)),1,0))</f>
        <v/>
      </c>
      <c r="J107" s="11">
        <f>IF($I107="","",$A107&amp;"|"&amp;$I107)</f>
        <v/>
      </c>
      <c r="K107" s="7" t="n"/>
    </row>
    <row r="108">
      <c r="A108" s="7" t="n"/>
      <c r="B108" s="7" t="n"/>
      <c r="C108" s="7" t="n"/>
      <c r="D108" s="7" t="n"/>
      <c r="E108" s="8" t="n"/>
      <c r="F108" s="9">
        <f>IF($G108="","",ROUND(($E108-$G108)*24,1))</f>
        <v/>
      </c>
      <c r="G108" s="10">
        <f>IF(OR($A108="",$E108=""),"",IF(SUMPRODUCT(MAX(($A$5:$A$204=$A108)*($E$5:$E$204&lt;$E108)*$E$5:$E$204))&gt;0,SUMPRODUCT(MAX(($A$5:$A$204=$A108)*($E$5:$E$204&lt;$E108)*$E$5:$E$204)),IF(IFERROR(VLOOKUP($A108,Tasks!$A$5:$C$204,3,FALSE),0)&gt;0,VLOOKUP($A108,Tasks!$A$5:$C$204,3,FALSE),"")))</f>
        <v/>
      </c>
      <c r="H108" s="11">
        <f>IF($A108="","",IF(COUNTIF(Tasks!$A$5:$A$204,$A108)=0,"Task not on the Tasks tab",IF(OR($B108="",$C108=""),"",IF(COUNTIFS(States!$I$5:$I$44,$B108,States!$J$5:$J$44,$C108)&gt;0,"","Not an allowed transition"))))</f>
        <v/>
      </c>
      <c r="I108" s="12">
        <f>IF(OR($A108="",$E108=""),"",IF($E108=SUMPRODUCT(MAX(($A$5:$A$204=$A108)*$E$5:$E$204)),1,0))</f>
        <v/>
      </c>
      <c r="J108" s="11">
        <f>IF($I108="","",$A108&amp;"|"&amp;$I108)</f>
        <v/>
      </c>
      <c r="K108" s="7" t="n"/>
    </row>
    <row r="109">
      <c r="A109" s="7" t="n"/>
      <c r="B109" s="7" t="n"/>
      <c r="C109" s="7" t="n"/>
      <c r="D109" s="7" t="n"/>
      <c r="E109" s="8" t="n"/>
      <c r="F109" s="9">
        <f>IF($G109="","",ROUND(($E109-$G109)*24,1))</f>
        <v/>
      </c>
      <c r="G109" s="10">
        <f>IF(OR($A109="",$E109=""),"",IF(SUMPRODUCT(MAX(($A$5:$A$204=$A109)*($E$5:$E$204&lt;$E109)*$E$5:$E$204))&gt;0,SUMPRODUCT(MAX(($A$5:$A$204=$A109)*($E$5:$E$204&lt;$E109)*$E$5:$E$204)),IF(IFERROR(VLOOKUP($A109,Tasks!$A$5:$C$204,3,FALSE),0)&gt;0,VLOOKUP($A109,Tasks!$A$5:$C$204,3,FALSE),"")))</f>
        <v/>
      </c>
      <c r="H109" s="11">
        <f>IF($A109="","",IF(COUNTIF(Tasks!$A$5:$A$204,$A109)=0,"Task not on the Tasks tab",IF(OR($B109="",$C109=""),"",IF(COUNTIFS(States!$I$5:$I$44,$B109,States!$J$5:$J$44,$C109)&gt;0,"","Not an allowed transition"))))</f>
        <v/>
      </c>
      <c r="I109" s="12">
        <f>IF(OR($A109="",$E109=""),"",IF($E109=SUMPRODUCT(MAX(($A$5:$A$204=$A109)*$E$5:$E$204)),1,0))</f>
        <v/>
      </c>
      <c r="J109" s="11">
        <f>IF($I109="","",$A109&amp;"|"&amp;$I109)</f>
        <v/>
      </c>
      <c r="K109" s="7" t="n"/>
    </row>
    <row r="110">
      <c r="A110" s="7" t="n"/>
      <c r="B110" s="7" t="n"/>
      <c r="C110" s="7" t="n"/>
      <c r="D110" s="7" t="n"/>
      <c r="E110" s="8" t="n"/>
      <c r="F110" s="9">
        <f>IF($G110="","",ROUND(($E110-$G110)*24,1))</f>
        <v/>
      </c>
      <c r="G110" s="10">
        <f>IF(OR($A110="",$E110=""),"",IF(SUMPRODUCT(MAX(($A$5:$A$204=$A110)*($E$5:$E$204&lt;$E110)*$E$5:$E$204))&gt;0,SUMPRODUCT(MAX(($A$5:$A$204=$A110)*($E$5:$E$204&lt;$E110)*$E$5:$E$204)),IF(IFERROR(VLOOKUP($A110,Tasks!$A$5:$C$204,3,FALSE),0)&gt;0,VLOOKUP($A110,Tasks!$A$5:$C$204,3,FALSE),"")))</f>
        <v/>
      </c>
      <c r="H110" s="11">
        <f>IF($A110="","",IF(COUNTIF(Tasks!$A$5:$A$204,$A110)=0,"Task not on the Tasks tab",IF(OR($B110="",$C110=""),"",IF(COUNTIFS(States!$I$5:$I$44,$B110,States!$J$5:$J$44,$C110)&gt;0,"","Not an allowed transition"))))</f>
        <v/>
      </c>
      <c r="I110" s="12">
        <f>IF(OR($A110="",$E110=""),"",IF($E110=SUMPRODUCT(MAX(($A$5:$A$204=$A110)*$E$5:$E$204)),1,0))</f>
        <v/>
      </c>
      <c r="J110" s="11">
        <f>IF($I110="","",$A110&amp;"|"&amp;$I110)</f>
        <v/>
      </c>
      <c r="K110" s="7" t="n"/>
    </row>
    <row r="111">
      <c r="A111" s="7" t="n"/>
      <c r="B111" s="7" t="n"/>
      <c r="C111" s="7" t="n"/>
      <c r="D111" s="7" t="n"/>
      <c r="E111" s="8" t="n"/>
      <c r="F111" s="9">
        <f>IF($G111="","",ROUND(($E111-$G111)*24,1))</f>
        <v/>
      </c>
      <c r="G111" s="10">
        <f>IF(OR($A111="",$E111=""),"",IF(SUMPRODUCT(MAX(($A$5:$A$204=$A111)*($E$5:$E$204&lt;$E111)*$E$5:$E$204))&gt;0,SUMPRODUCT(MAX(($A$5:$A$204=$A111)*($E$5:$E$204&lt;$E111)*$E$5:$E$204)),IF(IFERROR(VLOOKUP($A111,Tasks!$A$5:$C$204,3,FALSE),0)&gt;0,VLOOKUP($A111,Tasks!$A$5:$C$204,3,FALSE),"")))</f>
        <v/>
      </c>
      <c r="H111" s="11">
        <f>IF($A111="","",IF(COUNTIF(Tasks!$A$5:$A$204,$A111)=0,"Task not on the Tasks tab",IF(OR($B111="",$C111=""),"",IF(COUNTIFS(States!$I$5:$I$44,$B111,States!$J$5:$J$44,$C111)&gt;0,"","Not an allowed transition"))))</f>
        <v/>
      </c>
      <c r="I111" s="12">
        <f>IF(OR($A111="",$E111=""),"",IF($E111=SUMPRODUCT(MAX(($A$5:$A$204=$A111)*$E$5:$E$204)),1,0))</f>
        <v/>
      </c>
      <c r="J111" s="11">
        <f>IF($I111="","",$A111&amp;"|"&amp;$I111)</f>
        <v/>
      </c>
      <c r="K111" s="7" t="n"/>
    </row>
    <row r="112">
      <c r="A112" s="7" t="n"/>
      <c r="B112" s="7" t="n"/>
      <c r="C112" s="7" t="n"/>
      <c r="D112" s="7" t="n"/>
      <c r="E112" s="8" t="n"/>
      <c r="F112" s="9">
        <f>IF($G112="","",ROUND(($E112-$G112)*24,1))</f>
        <v/>
      </c>
      <c r="G112" s="10">
        <f>IF(OR($A112="",$E112=""),"",IF(SUMPRODUCT(MAX(($A$5:$A$204=$A112)*($E$5:$E$204&lt;$E112)*$E$5:$E$204))&gt;0,SUMPRODUCT(MAX(($A$5:$A$204=$A112)*($E$5:$E$204&lt;$E112)*$E$5:$E$204)),IF(IFERROR(VLOOKUP($A112,Tasks!$A$5:$C$204,3,FALSE),0)&gt;0,VLOOKUP($A112,Tasks!$A$5:$C$204,3,FALSE),"")))</f>
        <v/>
      </c>
      <c r="H112" s="11">
        <f>IF($A112="","",IF(COUNTIF(Tasks!$A$5:$A$204,$A112)=0,"Task not on the Tasks tab",IF(OR($B112="",$C112=""),"",IF(COUNTIFS(States!$I$5:$I$44,$B112,States!$J$5:$J$44,$C112)&gt;0,"","Not an allowed transition"))))</f>
        <v/>
      </c>
      <c r="I112" s="12">
        <f>IF(OR($A112="",$E112=""),"",IF($E112=SUMPRODUCT(MAX(($A$5:$A$204=$A112)*$E$5:$E$204)),1,0))</f>
        <v/>
      </c>
      <c r="J112" s="11">
        <f>IF($I112="","",$A112&amp;"|"&amp;$I112)</f>
        <v/>
      </c>
      <c r="K112" s="7" t="n"/>
    </row>
    <row r="113">
      <c r="A113" s="7" t="n"/>
      <c r="B113" s="7" t="n"/>
      <c r="C113" s="7" t="n"/>
      <c r="D113" s="7" t="n"/>
      <c r="E113" s="8" t="n"/>
      <c r="F113" s="9">
        <f>IF($G113="","",ROUND(($E113-$G113)*24,1))</f>
        <v/>
      </c>
      <c r="G113" s="10">
        <f>IF(OR($A113="",$E113=""),"",IF(SUMPRODUCT(MAX(($A$5:$A$204=$A113)*($E$5:$E$204&lt;$E113)*$E$5:$E$204))&gt;0,SUMPRODUCT(MAX(($A$5:$A$204=$A113)*($E$5:$E$204&lt;$E113)*$E$5:$E$204)),IF(IFERROR(VLOOKUP($A113,Tasks!$A$5:$C$204,3,FALSE),0)&gt;0,VLOOKUP($A113,Tasks!$A$5:$C$204,3,FALSE),"")))</f>
        <v/>
      </c>
      <c r="H113" s="11">
        <f>IF($A113="","",IF(COUNTIF(Tasks!$A$5:$A$204,$A113)=0,"Task not on the Tasks tab",IF(OR($B113="",$C113=""),"",IF(COUNTIFS(States!$I$5:$I$44,$B113,States!$J$5:$J$44,$C113)&gt;0,"","Not an allowed transition"))))</f>
        <v/>
      </c>
      <c r="I113" s="12">
        <f>IF(OR($A113="",$E113=""),"",IF($E113=SUMPRODUCT(MAX(($A$5:$A$204=$A113)*$E$5:$E$204)),1,0))</f>
        <v/>
      </c>
      <c r="J113" s="11">
        <f>IF($I113="","",$A113&amp;"|"&amp;$I113)</f>
        <v/>
      </c>
      <c r="K113" s="7" t="n"/>
    </row>
    <row r="114">
      <c r="A114" s="7" t="n"/>
      <c r="B114" s="7" t="n"/>
      <c r="C114" s="7" t="n"/>
      <c r="D114" s="7" t="n"/>
      <c r="E114" s="8" t="n"/>
      <c r="F114" s="9">
        <f>IF($G114="","",ROUND(($E114-$G114)*24,1))</f>
        <v/>
      </c>
      <c r="G114" s="10">
        <f>IF(OR($A114="",$E114=""),"",IF(SUMPRODUCT(MAX(($A$5:$A$204=$A114)*($E$5:$E$204&lt;$E114)*$E$5:$E$204))&gt;0,SUMPRODUCT(MAX(($A$5:$A$204=$A114)*($E$5:$E$204&lt;$E114)*$E$5:$E$204)),IF(IFERROR(VLOOKUP($A114,Tasks!$A$5:$C$204,3,FALSE),0)&gt;0,VLOOKUP($A114,Tasks!$A$5:$C$204,3,FALSE),"")))</f>
        <v/>
      </c>
      <c r="H114" s="11">
        <f>IF($A114="","",IF(COUNTIF(Tasks!$A$5:$A$204,$A114)=0,"Task not on the Tasks tab",IF(OR($B114="",$C114=""),"",IF(COUNTIFS(States!$I$5:$I$44,$B114,States!$J$5:$J$44,$C114)&gt;0,"","Not an allowed transition"))))</f>
        <v/>
      </c>
      <c r="I114" s="12">
        <f>IF(OR($A114="",$E114=""),"",IF($E114=SUMPRODUCT(MAX(($A$5:$A$204=$A114)*$E$5:$E$204)),1,0))</f>
        <v/>
      </c>
      <c r="J114" s="11">
        <f>IF($I114="","",$A114&amp;"|"&amp;$I114)</f>
        <v/>
      </c>
      <c r="K114" s="7" t="n"/>
    </row>
    <row r="115">
      <c r="A115" s="7" t="n"/>
      <c r="B115" s="7" t="n"/>
      <c r="C115" s="7" t="n"/>
      <c r="D115" s="7" t="n"/>
      <c r="E115" s="8" t="n"/>
      <c r="F115" s="9">
        <f>IF($G115="","",ROUND(($E115-$G115)*24,1))</f>
        <v/>
      </c>
      <c r="G115" s="10">
        <f>IF(OR($A115="",$E115=""),"",IF(SUMPRODUCT(MAX(($A$5:$A$204=$A115)*($E$5:$E$204&lt;$E115)*$E$5:$E$204))&gt;0,SUMPRODUCT(MAX(($A$5:$A$204=$A115)*($E$5:$E$204&lt;$E115)*$E$5:$E$204)),IF(IFERROR(VLOOKUP($A115,Tasks!$A$5:$C$204,3,FALSE),0)&gt;0,VLOOKUP($A115,Tasks!$A$5:$C$204,3,FALSE),"")))</f>
        <v/>
      </c>
      <c r="H115" s="11">
        <f>IF($A115="","",IF(COUNTIF(Tasks!$A$5:$A$204,$A115)=0,"Task not on the Tasks tab",IF(OR($B115="",$C115=""),"",IF(COUNTIFS(States!$I$5:$I$44,$B115,States!$J$5:$J$44,$C115)&gt;0,"","Not an allowed transition"))))</f>
        <v/>
      </c>
      <c r="I115" s="12">
        <f>IF(OR($A115="",$E115=""),"",IF($E115=SUMPRODUCT(MAX(($A$5:$A$204=$A115)*$E$5:$E$204)),1,0))</f>
        <v/>
      </c>
      <c r="J115" s="11">
        <f>IF($I115="","",$A115&amp;"|"&amp;$I115)</f>
        <v/>
      </c>
      <c r="K115" s="7" t="n"/>
    </row>
    <row r="116">
      <c r="A116" s="7" t="n"/>
      <c r="B116" s="7" t="n"/>
      <c r="C116" s="7" t="n"/>
      <c r="D116" s="7" t="n"/>
      <c r="E116" s="8" t="n"/>
      <c r="F116" s="9">
        <f>IF($G116="","",ROUND(($E116-$G116)*24,1))</f>
        <v/>
      </c>
      <c r="G116" s="10">
        <f>IF(OR($A116="",$E116=""),"",IF(SUMPRODUCT(MAX(($A$5:$A$204=$A116)*($E$5:$E$204&lt;$E116)*$E$5:$E$204))&gt;0,SUMPRODUCT(MAX(($A$5:$A$204=$A116)*($E$5:$E$204&lt;$E116)*$E$5:$E$204)),IF(IFERROR(VLOOKUP($A116,Tasks!$A$5:$C$204,3,FALSE),0)&gt;0,VLOOKUP($A116,Tasks!$A$5:$C$204,3,FALSE),"")))</f>
        <v/>
      </c>
      <c r="H116" s="11">
        <f>IF($A116="","",IF(COUNTIF(Tasks!$A$5:$A$204,$A116)=0,"Task not on the Tasks tab",IF(OR($B116="",$C116=""),"",IF(COUNTIFS(States!$I$5:$I$44,$B116,States!$J$5:$J$44,$C116)&gt;0,"","Not an allowed transition"))))</f>
        <v/>
      </c>
      <c r="I116" s="12">
        <f>IF(OR($A116="",$E116=""),"",IF($E116=SUMPRODUCT(MAX(($A$5:$A$204=$A116)*$E$5:$E$204)),1,0))</f>
        <v/>
      </c>
      <c r="J116" s="11">
        <f>IF($I116="","",$A116&amp;"|"&amp;$I116)</f>
        <v/>
      </c>
      <c r="K116" s="7" t="n"/>
    </row>
    <row r="117">
      <c r="A117" s="7" t="n"/>
      <c r="B117" s="7" t="n"/>
      <c r="C117" s="7" t="n"/>
      <c r="D117" s="7" t="n"/>
      <c r="E117" s="8" t="n"/>
      <c r="F117" s="9">
        <f>IF($G117="","",ROUND(($E117-$G117)*24,1))</f>
        <v/>
      </c>
      <c r="G117" s="10">
        <f>IF(OR($A117="",$E117=""),"",IF(SUMPRODUCT(MAX(($A$5:$A$204=$A117)*($E$5:$E$204&lt;$E117)*$E$5:$E$204))&gt;0,SUMPRODUCT(MAX(($A$5:$A$204=$A117)*($E$5:$E$204&lt;$E117)*$E$5:$E$204)),IF(IFERROR(VLOOKUP($A117,Tasks!$A$5:$C$204,3,FALSE),0)&gt;0,VLOOKUP($A117,Tasks!$A$5:$C$204,3,FALSE),"")))</f>
        <v/>
      </c>
      <c r="H117" s="11">
        <f>IF($A117="","",IF(COUNTIF(Tasks!$A$5:$A$204,$A117)=0,"Task not on the Tasks tab",IF(OR($B117="",$C117=""),"",IF(COUNTIFS(States!$I$5:$I$44,$B117,States!$J$5:$J$44,$C117)&gt;0,"","Not an allowed transition"))))</f>
        <v/>
      </c>
      <c r="I117" s="12">
        <f>IF(OR($A117="",$E117=""),"",IF($E117=SUMPRODUCT(MAX(($A$5:$A$204=$A117)*$E$5:$E$204)),1,0))</f>
        <v/>
      </c>
      <c r="J117" s="11">
        <f>IF($I117="","",$A117&amp;"|"&amp;$I117)</f>
        <v/>
      </c>
      <c r="K117" s="7" t="n"/>
    </row>
    <row r="118">
      <c r="A118" s="7" t="n"/>
      <c r="B118" s="7" t="n"/>
      <c r="C118" s="7" t="n"/>
      <c r="D118" s="7" t="n"/>
      <c r="E118" s="8" t="n"/>
      <c r="F118" s="9">
        <f>IF($G118="","",ROUND(($E118-$G118)*24,1))</f>
        <v/>
      </c>
      <c r="G118" s="10">
        <f>IF(OR($A118="",$E118=""),"",IF(SUMPRODUCT(MAX(($A$5:$A$204=$A118)*($E$5:$E$204&lt;$E118)*$E$5:$E$204))&gt;0,SUMPRODUCT(MAX(($A$5:$A$204=$A118)*($E$5:$E$204&lt;$E118)*$E$5:$E$204)),IF(IFERROR(VLOOKUP($A118,Tasks!$A$5:$C$204,3,FALSE),0)&gt;0,VLOOKUP($A118,Tasks!$A$5:$C$204,3,FALSE),"")))</f>
        <v/>
      </c>
      <c r="H118" s="11">
        <f>IF($A118="","",IF(COUNTIF(Tasks!$A$5:$A$204,$A118)=0,"Task not on the Tasks tab",IF(OR($B118="",$C118=""),"",IF(COUNTIFS(States!$I$5:$I$44,$B118,States!$J$5:$J$44,$C118)&gt;0,"","Not an allowed transition"))))</f>
        <v/>
      </c>
      <c r="I118" s="12">
        <f>IF(OR($A118="",$E118=""),"",IF($E118=SUMPRODUCT(MAX(($A$5:$A$204=$A118)*$E$5:$E$204)),1,0))</f>
        <v/>
      </c>
      <c r="J118" s="11">
        <f>IF($I118="","",$A118&amp;"|"&amp;$I118)</f>
        <v/>
      </c>
      <c r="K118" s="7" t="n"/>
    </row>
    <row r="119">
      <c r="A119" s="7" t="n"/>
      <c r="B119" s="7" t="n"/>
      <c r="C119" s="7" t="n"/>
      <c r="D119" s="7" t="n"/>
      <c r="E119" s="8" t="n"/>
      <c r="F119" s="9">
        <f>IF($G119="","",ROUND(($E119-$G119)*24,1))</f>
        <v/>
      </c>
      <c r="G119" s="10">
        <f>IF(OR($A119="",$E119=""),"",IF(SUMPRODUCT(MAX(($A$5:$A$204=$A119)*($E$5:$E$204&lt;$E119)*$E$5:$E$204))&gt;0,SUMPRODUCT(MAX(($A$5:$A$204=$A119)*($E$5:$E$204&lt;$E119)*$E$5:$E$204)),IF(IFERROR(VLOOKUP($A119,Tasks!$A$5:$C$204,3,FALSE),0)&gt;0,VLOOKUP($A119,Tasks!$A$5:$C$204,3,FALSE),"")))</f>
        <v/>
      </c>
      <c r="H119" s="11">
        <f>IF($A119="","",IF(COUNTIF(Tasks!$A$5:$A$204,$A119)=0,"Task not on the Tasks tab",IF(OR($B119="",$C119=""),"",IF(COUNTIFS(States!$I$5:$I$44,$B119,States!$J$5:$J$44,$C119)&gt;0,"","Not an allowed transition"))))</f>
        <v/>
      </c>
      <c r="I119" s="12">
        <f>IF(OR($A119="",$E119=""),"",IF($E119=SUMPRODUCT(MAX(($A$5:$A$204=$A119)*$E$5:$E$204)),1,0))</f>
        <v/>
      </c>
      <c r="J119" s="11">
        <f>IF($I119="","",$A119&amp;"|"&amp;$I119)</f>
        <v/>
      </c>
      <c r="K119" s="7" t="n"/>
    </row>
    <row r="120">
      <c r="A120" s="7" t="n"/>
      <c r="B120" s="7" t="n"/>
      <c r="C120" s="7" t="n"/>
      <c r="D120" s="7" t="n"/>
      <c r="E120" s="8" t="n"/>
      <c r="F120" s="9">
        <f>IF($G120="","",ROUND(($E120-$G120)*24,1))</f>
        <v/>
      </c>
      <c r="G120" s="10">
        <f>IF(OR($A120="",$E120=""),"",IF(SUMPRODUCT(MAX(($A$5:$A$204=$A120)*($E$5:$E$204&lt;$E120)*$E$5:$E$204))&gt;0,SUMPRODUCT(MAX(($A$5:$A$204=$A120)*($E$5:$E$204&lt;$E120)*$E$5:$E$204)),IF(IFERROR(VLOOKUP($A120,Tasks!$A$5:$C$204,3,FALSE),0)&gt;0,VLOOKUP($A120,Tasks!$A$5:$C$204,3,FALSE),"")))</f>
        <v/>
      </c>
      <c r="H120" s="11">
        <f>IF($A120="","",IF(COUNTIF(Tasks!$A$5:$A$204,$A120)=0,"Task not on the Tasks tab",IF(OR($B120="",$C120=""),"",IF(COUNTIFS(States!$I$5:$I$44,$B120,States!$J$5:$J$44,$C120)&gt;0,"","Not an allowed transition"))))</f>
        <v/>
      </c>
      <c r="I120" s="12">
        <f>IF(OR($A120="",$E120=""),"",IF($E120=SUMPRODUCT(MAX(($A$5:$A$204=$A120)*$E$5:$E$204)),1,0))</f>
        <v/>
      </c>
      <c r="J120" s="11">
        <f>IF($I120="","",$A120&amp;"|"&amp;$I120)</f>
        <v/>
      </c>
      <c r="K120" s="7" t="n"/>
    </row>
    <row r="121">
      <c r="A121" s="7" t="n"/>
      <c r="B121" s="7" t="n"/>
      <c r="C121" s="7" t="n"/>
      <c r="D121" s="7" t="n"/>
      <c r="E121" s="8" t="n"/>
      <c r="F121" s="9">
        <f>IF($G121="","",ROUND(($E121-$G121)*24,1))</f>
        <v/>
      </c>
      <c r="G121" s="10">
        <f>IF(OR($A121="",$E121=""),"",IF(SUMPRODUCT(MAX(($A$5:$A$204=$A121)*($E$5:$E$204&lt;$E121)*$E$5:$E$204))&gt;0,SUMPRODUCT(MAX(($A$5:$A$204=$A121)*($E$5:$E$204&lt;$E121)*$E$5:$E$204)),IF(IFERROR(VLOOKUP($A121,Tasks!$A$5:$C$204,3,FALSE),0)&gt;0,VLOOKUP($A121,Tasks!$A$5:$C$204,3,FALSE),"")))</f>
        <v/>
      </c>
      <c r="H121" s="11">
        <f>IF($A121="","",IF(COUNTIF(Tasks!$A$5:$A$204,$A121)=0,"Task not on the Tasks tab",IF(OR($B121="",$C121=""),"",IF(COUNTIFS(States!$I$5:$I$44,$B121,States!$J$5:$J$44,$C121)&gt;0,"","Not an allowed transition"))))</f>
        <v/>
      </c>
      <c r="I121" s="12">
        <f>IF(OR($A121="",$E121=""),"",IF($E121=SUMPRODUCT(MAX(($A$5:$A$204=$A121)*$E$5:$E$204)),1,0))</f>
        <v/>
      </c>
      <c r="J121" s="11">
        <f>IF($I121="","",$A121&amp;"|"&amp;$I121)</f>
        <v/>
      </c>
      <c r="K121" s="7" t="n"/>
    </row>
    <row r="122">
      <c r="A122" s="7" t="n"/>
      <c r="B122" s="7" t="n"/>
      <c r="C122" s="7" t="n"/>
      <c r="D122" s="7" t="n"/>
      <c r="E122" s="8" t="n"/>
      <c r="F122" s="9">
        <f>IF($G122="","",ROUND(($E122-$G122)*24,1))</f>
        <v/>
      </c>
      <c r="G122" s="10">
        <f>IF(OR($A122="",$E122=""),"",IF(SUMPRODUCT(MAX(($A$5:$A$204=$A122)*($E$5:$E$204&lt;$E122)*$E$5:$E$204))&gt;0,SUMPRODUCT(MAX(($A$5:$A$204=$A122)*($E$5:$E$204&lt;$E122)*$E$5:$E$204)),IF(IFERROR(VLOOKUP($A122,Tasks!$A$5:$C$204,3,FALSE),0)&gt;0,VLOOKUP($A122,Tasks!$A$5:$C$204,3,FALSE),"")))</f>
        <v/>
      </c>
      <c r="H122" s="11">
        <f>IF($A122="","",IF(COUNTIF(Tasks!$A$5:$A$204,$A122)=0,"Task not on the Tasks tab",IF(OR($B122="",$C122=""),"",IF(COUNTIFS(States!$I$5:$I$44,$B122,States!$J$5:$J$44,$C122)&gt;0,"","Not an allowed transition"))))</f>
        <v/>
      </c>
      <c r="I122" s="12">
        <f>IF(OR($A122="",$E122=""),"",IF($E122=SUMPRODUCT(MAX(($A$5:$A$204=$A122)*$E$5:$E$204)),1,0))</f>
        <v/>
      </c>
      <c r="J122" s="11">
        <f>IF($I122="","",$A122&amp;"|"&amp;$I122)</f>
        <v/>
      </c>
      <c r="K122" s="7" t="n"/>
    </row>
    <row r="123">
      <c r="A123" s="7" t="n"/>
      <c r="B123" s="7" t="n"/>
      <c r="C123" s="7" t="n"/>
      <c r="D123" s="7" t="n"/>
      <c r="E123" s="8" t="n"/>
      <c r="F123" s="9">
        <f>IF($G123="","",ROUND(($E123-$G123)*24,1))</f>
        <v/>
      </c>
      <c r="G123" s="10">
        <f>IF(OR($A123="",$E123=""),"",IF(SUMPRODUCT(MAX(($A$5:$A$204=$A123)*($E$5:$E$204&lt;$E123)*$E$5:$E$204))&gt;0,SUMPRODUCT(MAX(($A$5:$A$204=$A123)*($E$5:$E$204&lt;$E123)*$E$5:$E$204)),IF(IFERROR(VLOOKUP($A123,Tasks!$A$5:$C$204,3,FALSE),0)&gt;0,VLOOKUP($A123,Tasks!$A$5:$C$204,3,FALSE),"")))</f>
        <v/>
      </c>
      <c r="H123" s="11">
        <f>IF($A123="","",IF(COUNTIF(Tasks!$A$5:$A$204,$A123)=0,"Task not on the Tasks tab",IF(OR($B123="",$C123=""),"",IF(COUNTIFS(States!$I$5:$I$44,$B123,States!$J$5:$J$44,$C123)&gt;0,"","Not an allowed transition"))))</f>
        <v/>
      </c>
      <c r="I123" s="12">
        <f>IF(OR($A123="",$E123=""),"",IF($E123=SUMPRODUCT(MAX(($A$5:$A$204=$A123)*$E$5:$E$204)),1,0))</f>
        <v/>
      </c>
      <c r="J123" s="11">
        <f>IF($I123="","",$A123&amp;"|"&amp;$I123)</f>
        <v/>
      </c>
      <c r="K123" s="7" t="n"/>
    </row>
    <row r="124">
      <c r="A124" s="7" t="n"/>
      <c r="B124" s="7" t="n"/>
      <c r="C124" s="7" t="n"/>
      <c r="D124" s="7" t="n"/>
      <c r="E124" s="8" t="n"/>
      <c r="F124" s="9">
        <f>IF($G124="","",ROUND(($E124-$G124)*24,1))</f>
        <v/>
      </c>
      <c r="G124" s="10">
        <f>IF(OR($A124="",$E124=""),"",IF(SUMPRODUCT(MAX(($A$5:$A$204=$A124)*($E$5:$E$204&lt;$E124)*$E$5:$E$204))&gt;0,SUMPRODUCT(MAX(($A$5:$A$204=$A124)*($E$5:$E$204&lt;$E124)*$E$5:$E$204)),IF(IFERROR(VLOOKUP($A124,Tasks!$A$5:$C$204,3,FALSE),0)&gt;0,VLOOKUP($A124,Tasks!$A$5:$C$204,3,FALSE),"")))</f>
        <v/>
      </c>
      <c r="H124" s="11">
        <f>IF($A124="","",IF(COUNTIF(Tasks!$A$5:$A$204,$A124)=0,"Task not on the Tasks tab",IF(OR($B124="",$C124=""),"",IF(COUNTIFS(States!$I$5:$I$44,$B124,States!$J$5:$J$44,$C124)&gt;0,"","Not an allowed transition"))))</f>
        <v/>
      </c>
      <c r="I124" s="12">
        <f>IF(OR($A124="",$E124=""),"",IF($E124=SUMPRODUCT(MAX(($A$5:$A$204=$A124)*$E$5:$E$204)),1,0))</f>
        <v/>
      </c>
      <c r="J124" s="11">
        <f>IF($I124="","",$A124&amp;"|"&amp;$I124)</f>
        <v/>
      </c>
      <c r="K124" s="7" t="n"/>
    </row>
    <row r="125">
      <c r="A125" s="7" t="n"/>
      <c r="B125" s="7" t="n"/>
      <c r="C125" s="7" t="n"/>
      <c r="D125" s="7" t="n"/>
      <c r="E125" s="8" t="n"/>
      <c r="F125" s="9">
        <f>IF($G125="","",ROUND(($E125-$G125)*24,1))</f>
        <v/>
      </c>
      <c r="G125" s="10">
        <f>IF(OR($A125="",$E125=""),"",IF(SUMPRODUCT(MAX(($A$5:$A$204=$A125)*($E$5:$E$204&lt;$E125)*$E$5:$E$204))&gt;0,SUMPRODUCT(MAX(($A$5:$A$204=$A125)*($E$5:$E$204&lt;$E125)*$E$5:$E$204)),IF(IFERROR(VLOOKUP($A125,Tasks!$A$5:$C$204,3,FALSE),0)&gt;0,VLOOKUP($A125,Tasks!$A$5:$C$204,3,FALSE),"")))</f>
        <v/>
      </c>
      <c r="H125" s="11">
        <f>IF($A125="","",IF(COUNTIF(Tasks!$A$5:$A$204,$A125)=0,"Task not on the Tasks tab",IF(OR($B125="",$C125=""),"",IF(COUNTIFS(States!$I$5:$I$44,$B125,States!$J$5:$J$44,$C125)&gt;0,"","Not an allowed transition"))))</f>
        <v/>
      </c>
      <c r="I125" s="12">
        <f>IF(OR($A125="",$E125=""),"",IF($E125=SUMPRODUCT(MAX(($A$5:$A$204=$A125)*$E$5:$E$204)),1,0))</f>
        <v/>
      </c>
      <c r="J125" s="11">
        <f>IF($I125="","",$A125&amp;"|"&amp;$I125)</f>
        <v/>
      </c>
      <c r="K125" s="7" t="n"/>
    </row>
    <row r="126">
      <c r="A126" s="7" t="n"/>
      <c r="B126" s="7" t="n"/>
      <c r="C126" s="7" t="n"/>
      <c r="D126" s="7" t="n"/>
      <c r="E126" s="8" t="n"/>
      <c r="F126" s="9">
        <f>IF($G126="","",ROUND(($E126-$G126)*24,1))</f>
        <v/>
      </c>
      <c r="G126" s="10">
        <f>IF(OR($A126="",$E126=""),"",IF(SUMPRODUCT(MAX(($A$5:$A$204=$A126)*($E$5:$E$204&lt;$E126)*$E$5:$E$204))&gt;0,SUMPRODUCT(MAX(($A$5:$A$204=$A126)*($E$5:$E$204&lt;$E126)*$E$5:$E$204)),IF(IFERROR(VLOOKUP($A126,Tasks!$A$5:$C$204,3,FALSE),0)&gt;0,VLOOKUP($A126,Tasks!$A$5:$C$204,3,FALSE),"")))</f>
        <v/>
      </c>
      <c r="H126" s="11">
        <f>IF($A126="","",IF(COUNTIF(Tasks!$A$5:$A$204,$A126)=0,"Task not on the Tasks tab",IF(OR($B126="",$C126=""),"",IF(COUNTIFS(States!$I$5:$I$44,$B126,States!$J$5:$J$44,$C126)&gt;0,"","Not an allowed transition"))))</f>
        <v/>
      </c>
      <c r="I126" s="12">
        <f>IF(OR($A126="",$E126=""),"",IF($E126=SUMPRODUCT(MAX(($A$5:$A$204=$A126)*$E$5:$E$204)),1,0))</f>
        <v/>
      </c>
      <c r="J126" s="11">
        <f>IF($I126="","",$A126&amp;"|"&amp;$I126)</f>
        <v/>
      </c>
      <c r="K126" s="7" t="n"/>
    </row>
    <row r="127">
      <c r="A127" s="7" t="n"/>
      <c r="B127" s="7" t="n"/>
      <c r="C127" s="7" t="n"/>
      <c r="D127" s="7" t="n"/>
      <c r="E127" s="8" t="n"/>
      <c r="F127" s="9">
        <f>IF($G127="","",ROUND(($E127-$G127)*24,1))</f>
        <v/>
      </c>
      <c r="G127" s="10">
        <f>IF(OR($A127="",$E127=""),"",IF(SUMPRODUCT(MAX(($A$5:$A$204=$A127)*($E$5:$E$204&lt;$E127)*$E$5:$E$204))&gt;0,SUMPRODUCT(MAX(($A$5:$A$204=$A127)*($E$5:$E$204&lt;$E127)*$E$5:$E$204)),IF(IFERROR(VLOOKUP($A127,Tasks!$A$5:$C$204,3,FALSE),0)&gt;0,VLOOKUP($A127,Tasks!$A$5:$C$204,3,FALSE),"")))</f>
        <v/>
      </c>
      <c r="H127" s="11">
        <f>IF($A127="","",IF(COUNTIF(Tasks!$A$5:$A$204,$A127)=0,"Task not on the Tasks tab",IF(OR($B127="",$C127=""),"",IF(COUNTIFS(States!$I$5:$I$44,$B127,States!$J$5:$J$44,$C127)&gt;0,"","Not an allowed transition"))))</f>
        <v/>
      </c>
      <c r="I127" s="12">
        <f>IF(OR($A127="",$E127=""),"",IF($E127=SUMPRODUCT(MAX(($A$5:$A$204=$A127)*$E$5:$E$204)),1,0))</f>
        <v/>
      </c>
      <c r="J127" s="11">
        <f>IF($I127="","",$A127&amp;"|"&amp;$I127)</f>
        <v/>
      </c>
      <c r="K127" s="7" t="n"/>
    </row>
    <row r="128">
      <c r="A128" s="7" t="n"/>
      <c r="B128" s="7" t="n"/>
      <c r="C128" s="7" t="n"/>
      <c r="D128" s="7" t="n"/>
      <c r="E128" s="8" t="n"/>
      <c r="F128" s="9">
        <f>IF($G128="","",ROUND(($E128-$G128)*24,1))</f>
        <v/>
      </c>
      <c r="G128" s="10">
        <f>IF(OR($A128="",$E128=""),"",IF(SUMPRODUCT(MAX(($A$5:$A$204=$A128)*($E$5:$E$204&lt;$E128)*$E$5:$E$204))&gt;0,SUMPRODUCT(MAX(($A$5:$A$204=$A128)*($E$5:$E$204&lt;$E128)*$E$5:$E$204)),IF(IFERROR(VLOOKUP($A128,Tasks!$A$5:$C$204,3,FALSE),0)&gt;0,VLOOKUP($A128,Tasks!$A$5:$C$204,3,FALSE),"")))</f>
        <v/>
      </c>
      <c r="H128" s="11">
        <f>IF($A128="","",IF(COUNTIF(Tasks!$A$5:$A$204,$A128)=0,"Task not on the Tasks tab",IF(OR($B128="",$C128=""),"",IF(COUNTIFS(States!$I$5:$I$44,$B128,States!$J$5:$J$44,$C128)&gt;0,"","Not an allowed transition"))))</f>
        <v/>
      </c>
      <c r="I128" s="12">
        <f>IF(OR($A128="",$E128=""),"",IF($E128=SUMPRODUCT(MAX(($A$5:$A$204=$A128)*$E$5:$E$204)),1,0))</f>
        <v/>
      </c>
      <c r="J128" s="11">
        <f>IF($I128="","",$A128&amp;"|"&amp;$I128)</f>
        <v/>
      </c>
      <c r="K128" s="7" t="n"/>
    </row>
    <row r="129">
      <c r="A129" s="7" t="n"/>
      <c r="B129" s="7" t="n"/>
      <c r="C129" s="7" t="n"/>
      <c r="D129" s="7" t="n"/>
      <c r="E129" s="8" t="n"/>
      <c r="F129" s="9">
        <f>IF($G129="","",ROUND(($E129-$G129)*24,1))</f>
        <v/>
      </c>
      <c r="G129" s="10">
        <f>IF(OR($A129="",$E129=""),"",IF(SUMPRODUCT(MAX(($A$5:$A$204=$A129)*($E$5:$E$204&lt;$E129)*$E$5:$E$204))&gt;0,SUMPRODUCT(MAX(($A$5:$A$204=$A129)*($E$5:$E$204&lt;$E129)*$E$5:$E$204)),IF(IFERROR(VLOOKUP($A129,Tasks!$A$5:$C$204,3,FALSE),0)&gt;0,VLOOKUP($A129,Tasks!$A$5:$C$204,3,FALSE),"")))</f>
        <v/>
      </c>
      <c r="H129" s="11">
        <f>IF($A129="","",IF(COUNTIF(Tasks!$A$5:$A$204,$A129)=0,"Task not on the Tasks tab",IF(OR($B129="",$C129=""),"",IF(COUNTIFS(States!$I$5:$I$44,$B129,States!$J$5:$J$44,$C129)&gt;0,"","Not an allowed transition"))))</f>
        <v/>
      </c>
      <c r="I129" s="12">
        <f>IF(OR($A129="",$E129=""),"",IF($E129=SUMPRODUCT(MAX(($A$5:$A$204=$A129)*$E$5:$E$204)),1,0))</f>
        <v/>
      </c>
      <c r="J129" s="11">
        <f>IF($I129="","",$A129&amp;"|"&amp;$I129)</f>
        <v/>
      </c>
      <c r="K129" s="7" t="n"/>
    </row>
    <row r="130">
      <c r="A130" s="7" t="n"/>
      <c r="B130" s="7" t="n"/>
      <c r="C130" s="7" t="n"/>
      <c r="D130" s="7" t="n"/>
      <c r="E130" s="8" t="n"/>
      <c r="F130" s="9">
        <f>IF($G130="","",ROUND(($E130-$G130)*24,1))</f>
        <v/>
      </c>
      <c r="G130" s="10">
        <f>IF(OR($A130="",$E130=""),"",IF(SUMPRODUCT(MAX(($A$5:$A$204=$A130)*($E$5:$E$204&lt;$E130)*$E$5:$E$204))&gt;0,SUMPRODUCT(MAX(($A$5:$A$204=$A130)*($E$5:$E$204&lt;$E130)*$E$5:$E$204)),IF(IFERROR(VLOOKUP($A130,Tasks!$A$5:$C$204,3,FALSE),0)&gt;0,VLOOKUP($A130,Tasks!$A$5:$C$204,3,FALSE),"")))</f>
        <v/>
      </c>
      <c r="H130" s="11">
        <f>IF($A130="","",IF(COUNTIF(Tasks!$A$5:$A$204,$A130)=0,"Task not on the Tasks tab",IF(OR($B130="",$C130=""),"",IF(COUNTIFS(States!$I$5:$I$44,$B130,States!$J$5:$J$44,$C130)&gt;0,"","Not an allowed transition"))))</f>
        <v/>
      </c>
      <c r="I130" s="12">
        <f>IF(OR($A130="",$E130=""),"",IF($E130=SUMPRODUCT(MAX(($A$5:$A$204=$A130)*$E$5:$E$204)),1,0))</f>
        <v/>
      </c>
      <c r="J130" s="11">
        <f>IF($I130="","",$A130&amp;"|"&amp;$I130)</f>
        <v/>
      </c>
      <c r="K130" s="7" t="n"/>
    </row>
    <row r="131">
      <c r="A131" s="7" t="n"/>
      <c r="B131" s="7" t="n"/>
      <c r="C131" s="7" t="n"/>
      <c r="D131" s="7" t="n"/>
      <c r="E131" s="8" t="n"/>
      <c r="F131" s="9">
        <f>IF($G131="","",ROUND(($E131-$G131)*24,1))</f>
        <v/>
      </c>
      <c r="G131" s="10">
        <f>IF(OR($A131="",$E131=""),"",IF(SUMPRODUCT(MAX(($A$5:$A$204=$A131)*($E$5:$E$204&lt;$E131)*$E$5:$E$204))&gt;0,SUMPRODUCT(MAX(($A$5:$A$204=$A131)*($E$5:$E$204&lt;$E131)*$E$5:$E$204)),IF(IFERROR(VLOOKUP($A131,Tasks!$A$5:$C$204,3,FALSE),0)&gt;0,VLOOKUP($A131,Tasks!$A$5:$C$204,3,FALSE),"")))</f>
        <v/>
      </c>
      <c r="H131" s="11">
        <f>IF($A131="","",IF(COUNTIF(Tasks!$A$5:$A$204,$A131)=0,"Task not on the Tasks tab",IF(OR($B131="",$C131=""),"",IF(COUNTIFS(States!$I$5:$I$44,$B131,States!$J$5:$J$44,$C131)&gt;0,"","Not an allowed transition"))))</f>
        <v/>
      </c>
      <c r="I131" s="12">
        <f>IF(OR($A131="",$E131=""),"",IF($E131=SUMPRODUCT(MAX(($A$5:$A$204=$A131)*$E$5:$E$204)),1,0))</f>
        <v/>
      </c>
      <c r="J131" s="11">
        <f>IF($I131="","",$A131&amp;"|"&amp;$I131)</f>
        <v/>
      </c>
      <c r="K131" s="7" t="n"/>
    </row>
    <row r="132">
      <c r="A132" s="7" t="n"/>
      <c r="B132" s="7" t="n"/>
      <c r="C132" s="7" t="n"/>
      <c r="D132" s="7" t="n"/>
      <c r="E132" s="8" t="n"/>
      <c r="F132" s="9">
        <f>IF($G132="","",ROUND(($E132-$G132)*24,1))</f>
        <v/>
      </c>
      <c r="G132" s="10">
        <f>IF(OR($A132="",$E132=""),"",IF(SUMPRODUCT(MAX(($A$5:$A$204=$A132)*($E$5:$E$204&lt;$E132)*$E$5:$E$204))&gt;0,SUMPRODUCT(MAX(($A$5:$A$204=$A132)*($E$5:$E$204&lt;$E132)*$E$5:$E$204)),IF(IFERROR(VLOOKUP($A132,Tasks!$A$5:$C$204,3,FALSE),0)&gt;0,VLOOKUP($A132,Tasks!$A$5:$C$204,3,FALSE),"")))</f>
        <v/>
      </c>
      <c r="H132" s="11">
        <f>IF($A132="","",IF(COUNTIF(Tasks!$A$5:$A$204,$A132)=0,"Task not on the Tasks tab",IF(OR($B132="",$C132=""),"",IF(COUNTIFS(States!$I$5:$I$44,$B132,States!$J$5:$J$44,$C132)&gt;0,"","Not an allowed transition"))))</f>
        <v/>
      </c>
      <c r="I132" s="12">
        <f>IF(OR($A132="",$E132=""),"",IF($E132=SUMPRODUCT(MAX(($A$5:$A$204=$A132)*$E$5:$E$204)),1,0))</f>
        <v/>
      </c>
      <c r="J132" s="11">
        <f>IF($I132="","",$A132&amp;"|"&amp;$I132)</f>
        <v/>
      </c>
      <c r="K132" s="7" t="n"/>
    </row>
    <row r="133">
      <c r="A133" s="7" t="n"/>
      <c r="B133" s="7" t="n"/>
      <c r="C133" s="7" t="n"/>
      <c r="D133" s="7" t="n"/>
      <c r="E133" s="8" t="n"/>
      <c r="F133" s="9">
        <f>IF($G133="","",ROUND(($E133-$G133)*24,1))</f>
        <v/>
      </c>
      <c r="G133" s="10">
        <f>IF(OR($A133="",$E133=""),"",IF(SUMPRODUCT(MAX(($A$5:$A$204=$A133)*($E$5:$E$204&lt;$E133)*$E$5:$E$204))&gt;0,SUMPRODUCT(MAX(($A$5:$A$204=$A133)*($E$5:$E$204&lt;$E133)*$E$5:$E$204)),IF(IFERROR(VLOOKUP($A133,Tasks!$A$5:$C$204,3,FALSE),0)&gt;0,VLOOKUP($A133,Tasks!$A$5:$C$204,3,FALSE),"")))</f>
        <v/>
      </c>
      <c r="H133" s="11">
        <f>IF($A133="","",IF(COUNTIF(Tasks!$A$5:$A$204,$A133)=0,"Task not on the Tasks tab",IF(OR($B133="",$C133=""),"",IF(COUNTIFS(States!$I$5:$I$44,$B133,States!$J$5:$J$44,$C133)&gt;0,"","Not an allowed transition"))))</f>
        <v/>
      </c>
      <c r="I133" s="12">
        <f>IF(OR($A133="",$E133=""),"",IF($E133=SUMPRODUCT(MAX(($A$5:$A$204=$A133)*$E$5:$E$204)),1,0))</f>
        <v/>
      </c>
      <c r="J133" s="11">
        <f>IF($I133="","",$A133&amp;"|"&amp;$I133)</f>
        <v/>
      </c>
      <c r="K133" s="7" t="n"/>
    </row>
    <row r="134">
      <c r="A134" s="7" t="n"/>
      <c r="B134" s="7" t="n"/>
      <c r="C134" s="7" t="n"/>
      <c r="D134" s="7" t="n"/>
      <c r="E134" s="8" t="n"/>
      <c r="F134" s="9">
        <f>IF($G134="","",ROUND(($E134-$G134)*24,1))</f>
        <v/>
      </c>
      <c r="G134" s="10">
        <f>IF(OR($A134="",$E134=""),"",IF(SUMPRODUCT(MAX(($A$5:$A$204=$A134)*($E$5:$E$204&lt;$E134)*$E$5:$E$204))&gt;0,SUMPRODUCT(MAX(($A$5:$A$204=$A134)*($E$5:$E$204&lt;$E134)*$E$5:$E$204)),IF(IFERROR(VLOOKUP($A134,Tasks!$A$5:$C$204,3,FALSE),0)&gt;0,VLOOKUP($A134,Tasks!$A$5:$C$204,3,FALSE),"")))</f>
        <v/>
      </c>
      <c r="H134" s="11">
        <f>IF($A134="","",IF(COUNTIF(Tasks!$A$5:$A$204,$A134)=0,"Task not on the Tasks tab",IF(OR($B134="",$C134=""),"",IF(COUNTIFS(States!$I$5:$I$44,$B134,States!$J$5:$J$44,$C134)&gt;0,"","Not an allowed transition"))))</f>
        <v/>
      </c>
      <c r="I134" s="12">
        <f>IF(OR($A134="",$E134=""),"",IF($E134=SUMPRODUCT(MAX(($A$5:$A$204=$A134)*$E$5:$E$204)),1,0))</f>
        <v/>
      </c>
      <c r="J134" s="11">
        <f>IF($I134="","",$A134&amp;"|"&amp;$I134)</f>
        <v/>
      </c>
      <c r="K134" s="7" t="n"/>
    </row>
    <row r="135">
      <c r="A135" s="7" t="n"/>
      <c r="B135" s="7" t="n"/>
      <c r="C135" s="7" t="n"/>
      <c r="D135" s="7" t="n"/>
      <c r="E135" s="8" t="n"/>
      <c r="F135" s="9">
        <f>IF($G135="","",ROUND(($E135-$G135)*24,1))</f>
        <v/>
      </c>
      <c r="G135" s="10">
        <f>IF(OR($A135="",$E135=""),"",IF(SUMPRODUCT(MAX(($A$5:$A$204=$A135)*($E$5:$E$204&lt;$E135)*$E$5:$E$204))&gt;0,SUMPRODUCT(MAX(($A$5:$A$204=$A135)*($E$5:$E$204&lt;$E135)*$E$5:$E$204)),IF(IFERROR(VLOOKUP($A135,Tasks!$A$5:$C$204,3,FALSE),0)&gt;0,VLOOKUP($A135,Tasks!$A$5:$C$204,3,FALSE),"")))</f>
        <v/>
      </c>
      <c r="H135" s="11">
        <f>IF($A135="","",IF(COUNTIF(Tasks!$A$5:$A$204,$A135)=0,"Task not on the Tasks tab",IF(OR($B135="",$C135=""),"",IF(COUNTIFS(States!$I$5:$I$44,$B135,States!$J$5:$J$44,$C135)&gt;0,"","Not an allowed transition"))))</f>
        <v/>
      </c>
      <c r="I135" s="12">
        <f>IF(OR($A135="",$E135=""),"",IF($E135=SUMPRODUCT(MAX(($A$5:$A$204=$A135)*$E$5:$E$204)),1,0))</f>
        <v/>
      </c>
      <c r="J135" s="11">
        <f>IF($I135="","",$A135&amp;"|"&amp;$I135)</f>
        <v/>
      </c>
      <c r="K135" s="7" t="n"/>
    </row>
    <row r="136">
      <c r="A136" s="7" t="n"/>
      <c r="B136" s="7" t="n"/>
      <c r="C136" s="7" t="n"/>
      <c r="D136" s="7" t="n"/>
      <c r="E136" s="8" t="n"/>
      <c r="F136" s="9">
        <f>IF($G136="","",ROUND(($E136-$G136)*24,1))</f>
        <v/>
      </c>
      <c r="G136" s="10">
        <f>IF(OR($A136="",$E136=""),"",IF(SUMPRODUCT(MAX(($A$5:$A$204=$A136)*($E$5:$E$204&lt;$E136)*$E$5:$E$204))&gt;0,SUMPRODUCT(MAX(($A$5:$A$204=$A136)*($E$5:$E$204&lt;$E136)*$E$5:$E$204)),IF(IFERROR(VLOOKUP($A136,Tasks!$A$5:$C$204,3,FALSE),0)&gt;0,VLOOKUP($A136,Tasks!$A$5:$C$204,3,FALSE),"")))</f>
        <v/>
      </c>
      <c r="H136" s="11">
        <f>IF($A136="","",IF(COUNTIF(Tasks!$A$5:$A$204,$A136)=0,"Task not on the Tasks tab",IF(OR($B136="",$C136=""),"",IF(COUNTIFS(States!$I$5:$I$44,$B136,States!$J$5:$J$44,$C136)&gt;0,"","Not an allowed transition"))))</f>
        <v/>
      </c>
      <c r="I136" s="12">
        <f>IF(OR($A136="",$E136=""),"",IF($E136=SUMPRODUCT(MAX(($A$5:$A$204=$A136)*$E$5:$E$204)),1,0))</f>
        <v/>
      </c>
      <c r="J136" s="11">
        <f>IF($I136="","",$A136&amp;"|"&amp;$I136)</f>
        <v/>
      </c>
      <c r="K136" s="7" t="n"/>
    </row>
    <row r="137">
      <c r="A137" s="7" t="n"/>
      <c r="B137" s="7" t="n"/>
      <c r="C137" s="7" t="n"/>
      <c r="D137" s="7" t="n"/>
      <c r="E137" s="8" t="n"/>
      <c r="F137" s="9">
        <f>IF($G137="","",ROUND(($E137-$G137)*24,1))</f>
        <v/>
      </c>
      <c r="G137" s="10">
        <f>IF(OR($A137="",$E137=""),"",IF(SUMPRODUCT(MAX(($A$5:$A$204=$A137)*($E$5:$E$204&lt;$E137)*$E$5:$E$204))&gt;0,SUMPRODUCT(MAX(($A$5:$A$204=$A137)*($E$5:$E$204&lt;$E137)*$E$5:$E$204)),IF(IFERROR(VLOOKUP($A137,Tasks!$A$5:$C$204,3,FALSE),0)&gt;0,VLOOKUP($A137,Tasks!$A$5:$C$204,3,FALSE),"")))</f>
        <v/>
      </c>
      <c r="H137" s="11">
        <f>IF($A137="","",IF(COUNTIF(Tasks!$A$5:$A$204,$A137)=0,"Task not on the Tasks tab",IF(OR($B137="",$C137=""),"",IF(COUNTIFS(States!$I$5:$I$44,$B137,States!$J$5:$J$44,$C137)&gt;0,"","Not an allowed transition"))))</f>
        <v/>
      </c>
      <c r="I137" s="12">
        <f>IF(OR($A137="",$E137=""),"",IF($E137=SUMPRODUCT(MAX(($A$5:$A$204=$A137)*$E$5:$E$204)),1,0))</f>
        <v/>
      </c>
      <c r="J137" s="11">
        <f>IF($I137="","",$A137&amp;"|"&amp;$I137)</f>
        <v/>
      </c>
      <c r="K137" s="7" t="n"/>
    </row>
    <row r="138">
      <c r="A138" s="7" t="n"/>
      <c r="B138" s="7" t="n"/>
      <c r="C138" s="7" t="n"/>
      <c r="D138" s="7" t="n"/>
      <c r="E138" s="8" t="n"/>
      <c r="F138" s="9">
        <f>IF($G138="","",ROUND(($E138-$G138)*24,1))</f>
        <v/>
      </c>
      <c r="G138" s="10">
        <f>IF(OR($A138="",$E138=""),"",IF(SUMPRODUCT(MAX(($A$5:$A$204=$A138)*($E$5:$E$204&lt;$E138)*$E$5:$E$204))&gt;0,SUMPRODUCT(MAX(($A$5:$A$204=$A138)*($E$5:$E$204&lt;$E138)*$E$5:$E$204)),IF(IFERROR(VLOOKUP($A138,Tasks!$A$5:$C$204,3,FALSE),0)&gt;0,VLOOKUP($A138,Tasks!$A$5:$C$204,3,FALSE),"")))</f>
        <v/>
      </c>
      <c r="H138" s="11">
        <f>IF($A138="","",IF(COUNTIF(Tasks!$A$5:$A$204,$A138)=0,"Task not on the Tasks tab",IF(OR($B138="",$C138=""),"",IF(COUNTIFS(States!$I$5:$I$44,$B138,States!$J$5:$J$44,$C138)&gt;0,"","Not an allowed transition"))))</f>
        <v/>
      </c>
      <c r="I138" s="12">
        <f>IF(OR($A138="",$E138=""),"",IF($E138=SUMPRODUCT(MAX(($A$5:$A$204=$A138)*$E$5:$E$204)),1,0))</f>
        <v/>
      </c>
      <c r="J138" s="11">
        <f>IF($I138="","",$A138&amp;"|"&amp;$I138)</f>
        <v/>
      </c>
      <c r="K138" s="7" t="n"/>
    </row>
    <row r="139">
      <c r="A139" s="7" t="n"/>
      <c r="B139" s="7" t="n"/>
      <c r="C139" s="7" t="n"/>
      <c r="D139" s="7" t="n"/>
      <c r="E139" s="8" t="n"/>
      <c r="F139" s="9">
        <f>IF($G139="","",ROUND(($E139-$G139)*24,1))</f>
        <v/>
      </c>
      <c r="G139" s="10">
        <f>IF(OR($A139="",$E139=""),"",IF(SUMPRODUCT(MAX(($A$5:$A$204=$A139)*($E$5:$E$204&lt;$E139)*$E$5:$E$204))&gt;0,SUMPRODUCT(MAX(($A$5:$A$204=$A139)*($E$5:$E$204&lt;$E139)*$E$5:$E$204)),IF(IFERROR(VLOOKUP($A139,Tasks!$A$5:$C$204,3,FALSE),0)&gt;0,VLOOKUP($A139,Tasks!$A$5:$C$204,3,FALSE),"")))</f>
        <v/>
      </c>
      <c r="H139" s="11">
        <f>IF($A139="","",IF(COUNTIF(Tasks!$A$5:$A$204,$A139)=0,"Task not on the Tasks tab",IF(OR($B139="",$C139=""),"",IF(COUNTIFS(States!$I$5:$I$44,$B139,States!$J$5:$J$44,$C139)&gt;0,"","Not an allowed transition"))))</f>
        <v/>
      </c>
      <c r="I139" s="12">
        <f>IF(OR($A139="",$E139=""),"",IF($E139=SUMPRODUCT(MAX(($A$5:$A$204=$A139)*$E$5:$E$204)),1,0))</f>
        <v/>
      </c>
      <c r="J139" s="11">
        <f>IF($I139="","",$A139&amp;"|"&amp;$I139)</f>
        <v/>
      </c>
      <c r="K139" s="7" t="n"/>
    </row>
    <row r="140">
      <c r="A140" s="7" t="n"/>
      <c r="B140" s="7" t="n"/>
      <c r="C140" s="7" t="n"/>
      <c r="D140" s="7" t="n"/>
      <c r="E140" s="8" t="n"/>
      <c r="F140" s="9">
        <f>IF($G140="","",ROUND(($E140-$G140)*24,1))</f>
        <v/>
      </c>
      <c r="G140" s="10">
        <f>IF(OR($A140="",$E140=""),"",IF(SUMPRODUCT(MAX(($A$5:$A$204=$A140)*($E$5:$E$204&lt;$E140)*$E$5:$E$204))&gt;0,SUMPRODUCT(MAX(($A$5:$A$204=$A140)*($E$5:$E$204&lt;$E140)*$E$5:$E$204)),IF(IFERROR(VLOOKUP($A140,Tasks!$A$5:$C$204,3,FALSE),0)&gt;0,VLOOKUP($A140,Tasks!$A$5:$C$204,3,FALSE),"")))</f>
        <v/>
      </c>
      <c r="H140" s="11">
        <f>IF($A140="","",IF(COUNTIF(Tasks!$A$5:$A$204,$A140)=0,"Task not on the Tasks tab",IF(OR($B140="",$C140=""),"",IF(COUNTIFS(States!$I$5:$I$44,$B140,States!$J$5:$J$44,$C140)&gt;0,"","Not an allowed transition"))))</f>
        <v/>
      </c>
      <c r="I140" s="12">
        <f>IF(OR($A140="",$E140=""),"",IF($E140=SUMPRODUCT(MAX(($A$5:$A$204=$A140)*$E$5:$E$204)),1,0))</f>
        <v/>
      </c>
      <c r="J140" s="11">
        <f>IF($I140="","",$A140&amp;"|"&amp;$I140)</f>
        <v/>
      </c>
      <c r="K140" s="7" t="n"/>
    </row>
    <row r="141">
      <c r="A141" s="7" t="n"/>
      <c r="B141" s="7" t="n"/>
      <c r="C141" s="7" t="n"/>
      <c r="D141" s="7" t="n"/>
      <c r="E141" s="8" t="n"/>
      <c r="F141" s="9">
        <f>IF($G141="","",ROUND(($E141-$G141)*24,1))</f>
        <v/>
      </c>
      <c r="G141" s="10">
        <f>IF(OR($A141="",$E141=""),"",IF(SUMPRODUCT(MAX(($A$5:$A$204=$A141)*($E$5:$E$204&lt;$E141)*$E$5:$E$204))&gt;0,SUMPRODUCT(MAX(($A$5:$A$204=$A141)*($E$5:$E$204&lt;$E141)*$E$5:$E$204)),IF(IFERROR(VLOOKUP($A141,Tasks!$A$5:$C$204,3,FALSE),0)&gt;0,VLOOKUP($A141,Tasks!$A$5:$C$204,3,FALSE),"")))</f>
        <v/>
      </c>
      <c r="H141" s="11">
        <f>IF($A141="","",IF(COUNTIF(Tasks!$A$5:$A$204,$A141)=0,"Task not on the Tasks tab",IF(OR($B141="",$C141=""),"",IF(COUNTIFS(States!$I$5:$I$44,$B141,States!$J$5:$J$44,$C141)&gt;0,"","Not an allowed transition"))))</f>
        <v/>
      </c>
      <c r="I141" s="12">
        <f>IF(OR($A141="",$E141=""),"",IF($E141=SUMPRODUCT(MAX(($A$5:$A$204=$A141)*$E$5:$E$204)),1,0))</f>
        <v/>
      </c>
      <c r="J141" s="11">
        <f>IF($I141="","",$A141&amp;"|"&amp;$I141)</f>
        <v/>
      </c>
      <c r="K141" s="7" t="n"/>
    </row>
    <row r="142">
      <c r="A142" s="7" t="n"/>
      <c r="B142" s="7" t="n"/>
      <c r="C142" s="7" t="n"/>
      <c r="D142" s="7" t="n"/>
      <c r="E142" s="8" t="n"/>
      <c r="F142" s="9">
        <f>IF($G142="","",ROUND(($E142-$G142)*24,1))</f>
        <v/>
      </c>
      <c r="G142" s="10">
        <f>IF(OR($A142="",$E142=""),"",IF(SUMPRODUCT(MAX(($A$5:$A$204=$A142)*($E$5:$E$204&lt;$E142)*$E$5:$E$204))&gt;0,SUMPRODUCT(MAX(($A$5:$A$204=$A142)*($E$5:$E$204&lt;$E142)*$E$5:$E$204)),IF(IFERROR(VLOOKUP($A142,Tasks!$A$5:$C$204,3,FALSE),0)&gt;0,VLOOKUP($A142,Tasks!$A$5:$C$204,3,FALSE),"")))</f>
        <v/>
      </c>
      <c r="H142" s="11">
        <f>IF($A142="","",IF(COUNTIF(Tasks!$A$5:$A$204,$A142)=0,"Task not on the Tasks tab",IF(OR($B142="",$C142=""),"",IF(COUNTIFS(States!$I$5:$I$44,$B142,States!$J$5:$J$44,$C142)&gt;0,"","Not an allowed transition"))))</f>
        <v/>
      </c>
      <c r="I142" s="12">
        <f>IF(OR($A142="",$E142=""),"",IF($E142=SUMPRODUCT(MAX(($A$5:$A$204=$A142)*$E$5:$E$204)),1,0))</f>
        <v/>
      </c>
      <c r="J142" s="11">
        <f>IF($I142="","",$A142&amp;"|"&amp;$I142)</f>
        <v/>
      </c>
      <c r="K142" s="7" t="n"/>
    </row>
    <row r="143">
      <c r="A143" s="7" t="n"/>
      <c r="B143" s="7" t="n"/>
      <c r="C143" s="7" t="n"/>
      <c r="D143" s="7" t="n"/>
      <c r="E143" s="8" t="n"/>
      <c r="F143" s="9">
        <f>IF($G143="","",ROUND(($E143-$G143)*24,1))</f>
        <v/>
      </c>
      <c r="G143" s="10">
        <f>IF(OR($A143="",$E143=""),"",IF(SUMPRODUCT(MAX(($A$5:$A$204=$A143)*($E$5:$E$204&lt;$E143)*$E$5:$E$204))&gt;0,SUMPRODUCT(MAX(($A$5:$A$204=$A143)*($E$5:$E$204&lt;$E143)*$E$5:$E$204)),IF(IFERROR(VLOOKUP($A143,Tasks!$A$5:$C$204,3,FALSE),0)&gt;0,VLOOKUP($A143,Tasks!$A$5:$C$204,3,FALSE),"")))</f>
        <v/>
      </c>
      <c r="H143" s="11">
        <f>IF($A143="","",IF(COUNTIF(Tasks!$A$5:$A$204,$A143)=0,"Task not on the Tasks tab",IF(OR($B143="",$C143=""),"",IF(COUNTIFS(States!$I$5:$I$44,$B143,States!$J$5:$J$44,$C143)&gt;0,"","Not an allowed transition"))))</f>
        <v/>
      </c>
      <c r="I143" s="12">
        <f>IF(OR($A143="",$E143=""),"",IF($E143=SUMPRODUCT(MAX(($A$5:$A$204=$A143)*$E$5:$E$204)),1,0))</f>
        <v/>
      </c>
      <c r="J143" s="11">
        <f>IF($I143="","",$A143&amp;"|"&amp;$I143)</f>
        <v/>
      </c>
      <c r="K143" s="7" t="n"/>
    </row>
    <row r="144">
      <c r="A144" s="7" t="n"/>
      <c r="B144" s="7" t="n"/>
      <c r="C144" s="7" t="n"/>
      <c r="D144" s="7" t="n"/>
      <c r="E144" s="8" t="n"/>
      <c r="F144" s="9">
        <f>IF($G144="","",ROUND(($E144-$G144)*24,1))</f>
        <v/>
      </c>
      <c r="G144" s="10">
        <f>IF(OR($A144="",$E144=""),"",IF(SUMPRODUCT(MAX(($A$5:$A$204=$A144)*($E$5:$E$204&lt;$E144)*$E$5:$E$204))&gt;0,SUMPRODUCT(MAX(($A$5:$A$204=$A144)*($E$5:$E$204&lt;$E144)*$E$5:$E$204)),IF(IFERROR(VLOOKUP($A144,Tasks!$A$5:$C$204,3,FALSE),0)&gt;0,VLOOKUP($A144,Tasks!$A$5:$C$204,3,FALSE),"")))</f>
        <v/>
      </c>
      <c r="H144" s="11">
        <f>IF($A144="","",IF(COUNTIF(Tasks!$A$5:$A$204,$A144)=0,"Task not on the Tasks tab",IF(OR($B144="",$C144=""),"",IF(COUNTIFS(States!$I$5:$I$44,$B144,States!$J$5:$J$44,$C144)&gt;0,"","Not an allowed transition"))))</f>
        <v/>
      </c>
      <c r="I144" s="12">
        <f>IF(OR($A144="",$E144=""),"",IF($E144=SUMPRODUCT(MAX(($A$5:$A$204=$A144)*$E$5:$E$204)),1,0))</f>
        <v/>
      </c>
      <c r="J144" s="11">
        <f>IF($I144="","",$A144&amp;"|"&amp;$I144)</f>
        <v/>
      </c>
      <c r="K144" s="7" t="n"/>
    </row>
    <row r="145">
      <c r="A145" s="7" t="n"/>
      <c r="B145" s="7" t="n"/>
      <c r="C145" s="7" t="n"/>
      <c r="D145" s="7" t="n"/>
      <c r="E145" s="8" t="n"/>
      <c r="F145" s="9">
        <f>IF($G145="","",ROUND(($E145-$G145)*24,1))</f>
        <v/>
      </c>
      <c r="G145" s="10">
        <f>IF(OR($A145="",$E145=""),"",IF(SUMPRODUCT(MAX(($A$5:$A$204=$A145)*($E$5:$E$204&lt;$E145)*$E$5:$E$204))&gt;0,SUMPRODUCT(MAX(($A$5:$A$204=$A145)*($E$5:$E$204&lt;$E145)*$E$5:$E$204)),IF(IFERROR(VLOOKUP($A145,Tasks!$A$5:$C$204,3,FALSE),0)&gt;0,VLOOKUP($A145,Tasks!$A$5:$C$204,3,FALSE),"")))</f>
        <v/>
      </c>
      <c r="H145" s="11">
        <f>IF($A145="","",IF(COUNTIF(Tasks!$A$5:$A$204,$A145)=0,"Task not on the Tasks tab",IF(OR($B145="",$C145=""),"",IF(COUNTIFS(States!$I$5:$I$44,$B145,States!$J$5:$J$44,$C145)&gt;0,"","Not an allowed transition"))))</f>
        <v/>
      </c>
      <c r="I145" s="12">
        <f>IF(OR($A145="",$E145=""),"",IF($E145=SUMPRODUCT(MAX(($A$5:$A$204=$A145)*$E$5:$E$204)),1,0))</f>
        <v/>
      </c>
      <c r="J145" s="11">
        <f>IF($I145="","",$A145&amp;"|"&amp;$I145)</f>
        <v/>
      </c>
      <c r="K145" s="7" t="n"/>
    </row>
    <row r="146">
      <c r="A146" s="7" t="n"/>
      <c r="B146" s="7" t="n"/>
      <c r="C146" s="7" t="n"/>
      <c r="D146" s="7" t="n"/>
      <c r="E146" s="8" t="n"/>
      <c r="F146" s="9">
        <f>IF($G146="","",ROUND(($E146-$G146)*24,1))</f>
        <v/>
      </c>
      <c r="G146" s="10">
        <f>IF(OR($A146="",$E146=""),"",IF(SUMPRODUCT(MAX(($A$5:$A$204=$A146)*($E$5:$E$204&lt;$E146)*$E$5:$E$204))&gt;0,SUMPRODUCT(MAX(($A$5:$A$204=$A146)*($E$5:$E$204&lt;$E146)*$E$5:$E$204)),IF(IFERROR(VLOOKUP($A146,Tasks!$A$5:$C$204,3,FALSE),0)&gt;0,VLOOKUP($A146,Tasks!$A$5:$C$204,3,FALSE),"")))</f>
        <v/>
      </c>
      <c r="H146" s="11">
        <f>IF($A146="","",IF(COUNTIF(Tasks!$A$5:$A$204,$A146)=0,"Task not on the Tasks tab",IF(OR($B146="",$C146=""),"",IF(COUNTIFS(States!$I$5:$I$44,$B146,States!$J$5:$J$44,$C146)&gt;0,"","Not an allowed transition"))))</f>
        <v/>
      </c>
      <c r="I146" s="12">
        <f>IF(OR($A146="",$E146=""),"",IF($E146=SUMPRODUCT(MAX(($A$5:$A$204=$A146)*$E$5:$E$204)),1,0))</f>
        <v/>
      </c>
      <c r="J146" s="11">
        <f>IF($I146="","",$A146&amp;"|"&amp;$I146)</f>
        <v/>
      </c>
      <c r="K146" s="7" t="n"/>
    </row>
    <row r="147">
      <c r="A147" s="7" t="n"/>
      <c r="B147" s="7" t="n"/>
      <c r="C147" s="7" t="n"/>
      <c r="D147" s="7" t="n"/>
      <c r="E147" s="8" t="n"/>
      <c r="F147" s="9">
        <f>IF($G147="","",ROUND(($E147-$G147)*24,1))</f>
        <v/>
      </c>
      <c r="G147" s="10">
        <f>IF(OR($A147="",$E147=""),"",IF(SUMPRODUCT(MAX(($A$5:$A$204=$A147)*($E$5:$E$204&lt;$E147)*$E$5:$E$204))&gt;0,SUMPRODUCT(MAX(($A$5:$A$204=$A147)*($E$5:$E$204&lt;$E147)*$E$5:$E$204)),IF(IFERROR(VLOOKUP($A147,Tasks!$A$5:$C$204,3,FALSE),0)&gt;0,VLOOKUP($A147,Tasks!$A$5:$C$204,3,FALSE),"")))</f>
        <v/>
      </c>
      <c r="H147" s="11">
        <f>IF($A147="","",IF(COUNTIF(Tasks!$A$5:$A$204,$A147)=0,"Task not on the Tasks tab",IF(OR($B147="",$C147=""),"",IF(COUNTIFS(States!$I$5:$I$44,$B147,States!$J$5:$J$44,$C147)&gt;0,"","Not an allowed transition"))))</f>
        <v/>
      </c>
      <c r="I147" s="12">
        <f>IF(OR($A147="",$E147=""),"",IF($E147=SUMPRODUCT(MAX(($A$5:$A$204=$A147)*$E$5:$E$204)),1,0))</f>
        <v/>
      </c>
      <c r="J147" s="11">
        <f>IF($I147="","",$A147&amp;"|"&amp;$I147)</f>
        <v/>
      </c>
      <c r="K147" s="7" t="n"/>
    </row>
    <row r="148">
      <c r="A148" s="7" t="n"/>
      <c r="B148" s="7" t="n"/>
      <c r="C148" s="7" t="n"/>
      <c r="D148" s="7" t="n"/>
      <c r="E148" s="8" t="n"/>
      <c r="F148" s="9">
        <f>IF($G148="","",ROUND(($E148-$G148)*24,1))</f>
        <v/>
      </c>
      <c r="G148" s="10">
        <f>IF(OR($A148="",$E148=""),"",IF(SUMPRODUCT(MAX(($A$5:$A$204=$A148)*($E$5:$E$204&lt;$E148)*$E$5:$E$204))&gt;0,SUMPRODUCT(MAX(($A$5:$A$204=$A148)*($E$5:$E$204&lt;$E148)*$E$5:$E$204)),IF(IFERROR(VLOOKUP($A148,Tasks!$A$5:$C$204,3,FALSE),0)&gt;0,VLOOKUP($A148,Tasks!$A$5:$C$204,3,FALSE),"")))</f>
        <v/>
      </c>
      <c r="H148" s="11">
        <f>IF($A148="","",IF(COUNTIF(Tasks!$A$5:$A$204,$A148)=0,"Task not on the Tasks tab",IF(OR($B148="",$C148=""),"",IF(COUNTIFS(States!$I$5:$I$44,$B148,States!$J$5:$J$44,$C148)&gt;0,"","Not an allowed transition"))))</f>
        <v/>
      </c>
      <c r="I148" s="12">
        <f>IF(OR($A148="",$E148=""),"",IF($E148=SUMPRODUCT(MAX(($A$5:$A$204=$A148)*$E$5:$E$204)),1,0))</f>
        <v/>
      </c>
      <c r="J148" s="11">
        <f>IF($I148="","",$A148&amp;"|"&amp;$I148)</f>
        <v/>
      </c>
      <c r="K148" s="7" t="n"/>
    </row>
    <row r="149">
      <c r="A149" s="7" t="n"/>
      <c r="B149" s="7" t="n"/>
      <c r="C149" s="7" t="n"/>
      <c r="D149" s="7" t="n"/>
      <c r="E149" s="8" t="n"/>
      <c r="F149" s="9">
        <f>IF($G149="","",ROUND(($E149-$G149)*24,1))</f>
        <v/>
      </c>
      <c r="G149" s="10">
        <f>IF(OR($A149="",$E149=""),"",IF(SUMPRODUCT(MAX(($A$5:$A$204=$A149)*($E$5:$E$204&lt;$E149)*$E$5:$E$204))&gt;0,SUMPRODUCT(MAX(($A$5:$A$204=$A149)*($E$5:$E$204&lt;$E149)*$E$5:$E$204)),IF(IFERROR(VLOOKUP($A149,Tasks!$A$5:$C$204,3,FALSE),0)&gt;0,VLOOKUP($A149,Tasks!$A$5:$C$204,3,FALSE),"")))</f>
        <v/>
      </c>
      <c r="H149" s="11">
        <f>IF($A149="","",IF(COUNTIF(Tasks!$A$5:$A$204,$A149)=0,"Task not on the Tasks tab",IF(OR($B149="",$C149=""),"",IF(COUNTIFS(States!$I$5:$I$44,$B149,States!$J$5:$J$44,$C149)&gt;0,"","Not an allowed transition"))))</f>
        <v/>
      </c>
      <c r="I149" s="12">
        <f>IF(OR($A149="",$E149=""),"",IF($E149=SUMPRODUCT(MAX(($A$5:$A$204=$A149)*$E$5:$E$204)),1,0))</f>
        <v/>
      </c>
      <c r="J149" s="11">
        <f>IF($I149="","",$A149&amp;"|"&amp;$I149)</f>
        <v/>
      </c>
      <c r="K149" s="7" t="n"/>
    </row>
    <row r="150">
      <c r="A150" s="7" t="n"/>
      <c r="B150" s="7" t="n"/>
      <c r="C150" s="7" t="n"/>
      <c r="D150" s="7" t="n"/>
      <c r="E150" s="8" t="n"/>
      <c r="F150" s="9">
        <f>IF($G150="","",ROUND(($E150-$G150)*24,1))</f>
        <v/>
      </c>
      <c r="G150" s="10">
        <f>IF(OR($A150="",$E150=""),"",IF(SUMPRODUCT(MAX(($A$5:$A$204=$A150)*($E$5:$E$204&lt;$E150)*$E$5:$E$204))&gt;0,SUMPRODUCT(MAX(($A$5:$A$204=$A150)*($E$5:$E$204&lt;$E150)*$E$5:$E$204)),IF(IFERROR(VLOOKUP($A150,Tasks!$A$5:$C$204,3,FALSE),0)&gt;0,VLOOKUP($A150,Tasks!$A$5:$C$204,3,FALSE),"")))</f>
        <v/>
      </c>
      <c r="H150" s="11">
        <f>IF($A150="","",IF(COUNTIF(Tasks!$A$5:$A$204,$A150)=0,"Task not on the Tasks tab",IF(OR($B150="",$C150=""),"",IF(COUNTIFS(States!$I$5:$I$44,$B150,States!$J$5:$J$44,$C150)&gt;0,"","Not an allowed transition"))))</f>
        <v/>
      </c>
      <c r="I150" s="12">
        <f>IF(OR($A150="",$E150=""),"",IF($E150=SUMPRODUCT(MAX(($A$5:$A$204=$A150)*$E$5:$E$204)),1,0))</f>
        <v/>
      </c>
      <c r="J150" s="11">
        <f>IF($I150="","",$A150&amp;"|"&amp;$I150)</f>
        <v/>
      </c>
      <c r="K150" s="7" t="n"/>
    </row>
    <row r="151">
      <c r="A151" s="7" t="n"/>
      <c r="B151" s="7" t="n"/>
      <c r="C151" s="7" t="n"/>
      <c r="D151" s="7" t="n"/>
      <c r="E151" s="8" t="n"/>
      <c r="F151" s="9">
        <f>IF($G151="","",ROUND(($E151-$G151)*24,1))</f>
        <v/>
      </c>
      <c r="G151" s="10">
        <f>IF(OR($A151="",$E151=""),"",IF(SUMPRODUCT(MAX(($A$5:$A$204=$A151)*($E$5:$E$204&lt;$E151)*$E$5:$E$204))&gt;0,SUMPRODUCT(MAX(($A$5:$A$204=$A151)*($E$5:$E$204&lt;$E151)*$E$5:$E$204)),IF(IFERROR(VLOOKUP($A151,Tasks!$A$5:$C$204,3,FALSE),0)&gt;0,VLOOKUP($A151,Tasks!$A$5:$C$204,3,FALSE),"")))</f>
        <v/>
      </c>
      <c r="H151" s="11">
        <f>IF($A151="","",IF(COUNTIF(Tasks!$A$5:$A$204,$A151)=0,"Task not on the Tasks tab",IF(OR($B151="",$C151=""),"",IF(COUNTIFS(States!$I$5:$I$44,$B151,States!$J$5:$J$44,$C151)&gt;0,"","Not an allowed transition"))))</f>
        <v/>
      </c>
      <c r="I151" s="12">
        <f>IF(OR($A151="",$E151=""),"",IF($E151=SUMPRODUCT(MAX(($A$5:$A$204=$A151)*$E$5:$E$204)),1,0))</f>
        <v/>
      </c>
      <c r="J151" s="11">
        <f>IF($I151="","",$A151&amp;"|"&amp;$I151)</f>
        <v/>
      </c>
      <c r="K151" s="7" t="n"/>
    </row>
    <row r="152">
      <c r="A152" s="7" t="n"/>
      <c r="B152" s="7" t="n"/>
      <c r="C152" s="7" t="n"/>
      <c r="D152" s="7" t="n"/>
      <c r="E152" s="8" t="n"/>
      <c r="F152" s="9">
        <f>IF($G152="","",ROUND(($E152-$G152)*24,1))</f>
        <v/>
      </c>
      <c r="G152" s="10">
        <f>IF(OR($A152="",$E152=""),"",IF(SUMPRODUCT(MAX(($A$5:$A$204=$A152)*($E$5:$E$204&lt;$E152)*$E$5:$E$204))&gt;0,SUMPRODUCT(MAX(($A$5:$A$204=$A152)*($E$5:$E$204&lt;$E152)*$E$5:$E$204)),IF(IFERROR(VLOOKUP($A152,Tasks!$A$5:$C$204,3,FALSE),0)&gt;0,VLOOKUP($A152,Tasks!$A$5:$C$204,3,FALSE),"")))</f>
        <v/>
      </c>
      <c r="H152" s="11">
        <f>IF($A152="","",IF(COUNTIF(Tasks!$A$5:$A$204,$A152)=0,"Task not on the Tasks tab",IF(OR($B152="",$C152=""),"",IF(COUNTIFS(States!$I$5:$I$44,$B152,States!$J$5:$J$44,$C152)&gt;0,"","Not an allowed transition"))))</f>
        <v/>
      </c>
      <c r="I152" s="12">
        <f>IF(OR($A152="",$E152=""),"",IF($E152=SUMPRODUCT(MAX(($A$5:$A$204=$A152)*$E$5:$E$204)),1,0))</f>
        <v/>
      </c>
      <c r="J152" s="11">
        <f>IF($I152="","",$A152&amp;"|"&amp;$I152)</f>
        <v/>
      </c>
      <c r="K152" s="7" t="n"/>
    </row>
    <row r="153">
      <c r="A153" s="7" t="n"/>
      <c r="B153" s="7" t="n"/>
      <c r="C153" s="7" t="n"/>
      <c r="D153" s="7" t="n"/>
      <c r="E153" s="8" t="n"/>
      <c r="F153" s="9">
        <f>IF($G153="","",ROUND(($E153-$G153)*24,1))</f>
        <v/>
      </c>
      <c r="G153" s="10">
        <f>IF(OR($A153="",$E153=""),"",IF(SUMPRODUCT(MAX(($A$5:$A$204=$A153)*($E$5:$E$204&lt;$E153)*$E$5:$E$204))&gt;0,SUMPRODUCT(MAX(($A$5:$A$204=$A153)*($E$5:$E$204&lt;$E153)*$E$5:$E$204)),IF(IFERROR(VLOOKUP($A153,Tasks!$A$5:$C$204,3,FALSE),0)&gt;0,VLOOKUP($A153,Tasks!$A$5:$C$204,3,FALSE),"")))</f>
        <v/>
      </c>
      <c r="H153" s="11">
        <f>IF($A153="","",IF(COUNTIF(Tasks!$A$5:$A$204,$A153)=0,"Task not on the Tasks tab",IF(OR($B153="",$C153=""),"",IF(COUNTIFS(States!$I$5:$I$44,$B153,States!$J$5:$J$44,$C153)&gt;0,"","Not an allowed transition"))))</f>
        <v/>
      </c>
      <c r="I153" s="12">
        <f>IF(OR($A153="",$E153=""),"",IF($E153=SUMPRODUCT(MAX(($A$5:$A$204=$A153)*$E$5:$E$204)),1,0))</f>
        <v/>
      </c>
      <c r="J153" s="11">
        <f>IF($I153="","",$A153&amp;"|"&amp;$I153)</f>
        <v/>
      </c>
      <c r="K153" s="7" t="n"/>
    </row>
    <row r="154">
      <c r="A154" s="7" t="n"/>
      <c r="B154" s="7" t="n"/>
      <c r="C154" s="7" t="n"/>
      <c r="D154" s="7" t="n"/>
      <c r="E154" s="8" t="n"/>
      <c r="F154" s="9">
        <f>IF($G154="","",ROUND(($E154-$G154)*24,1))</f>
        <v/>
      </c>
      <c r="G154" s="10">
        <f>IF(OR($A154="",$E154=""),"",IF(SUMPRODUCT(MAX(($A$5:$A$204=$A154)*($E$5:$E$204&lt;$E154)*$E$5:$E$204))&gt;0,SUMPRODUCT(MAX(($A$5:$A$204=$A154)*($E$5:$E$204&lt;$E154)*$E$5:$E$204)),IF(IFERROR(VLOOKUP($A154,Tasks!$A$5:$C$204,3,FALSE),0)&gt;0,VLOOKUP($A154,Tasks!$A$5:$C$204,3,FALSE),"")))</f>
        <v/>
      </c>
      <c r="H154" s="11">
        <f>IF($A154="","",IF(COUNTIF(Tasks!$A$5:$A$204,$A154)=0,"Task not on the Tasks tab",IF(OR($B154="",$C154=""),"",IF(COUNTIFS(States!$I$5:$I$44,$B154,States!$J$5:$J$44,$C154)&gt;0,"","Not an allowed transition"))))</f>
        <v/>
      </c>
      <c r="I154" s="12">
        <f>IF(OR($A154="",$E154=""),"",IF($E154=SUMPRODUCT(MAX(($A$5:$A$204=$A154)*$E$5:$E$204)),1,0))</f>
        <v/>
      </c>
      <c r="J154" s="11">
        <f>IF($I154="","",$A154&amp;"|"&amp;$I154)</f>
        <v/>
      </c>
      <c r="K154" s="7" t="n"/>
    </row>
    <row r="155">
      <c r="A155" s="7" t="n"/>
      <c r="B155" s="7" t="n"/>
      <c r="C155" s="7" t="n"/>
      <c r="D155" s="7" t="n"/>
      <c r="E155" s="8" t="n"/>
      <c r="F155" s="9">
        <f>IF($G155="","",ROUND(($E155-$G155)*24,1))</f>
        <v/>
      </c>
      <c r="G155" s="10">
        <f>IF(OR($A155="",$E155=""),"",IF(SUMPRODUCT(MAX(($A$5:$A$204=$A155)*($E$5:$E$204&lt;$E155)*$E$5:$E$204))&gt;0,SUMPRODUCT(MAX(($A$5:$A$204=$A155)*($E$5:$E$204&lt;$E155)*$E$5:$E$204)),IF(IFERROR(VLOOKUP($A155,Tasks!$A$5:$C$204,3,FALSE),0)&gt;0,VLOOKUP($A155,Tasks!$A$5:$C$204,3,FALSE),"")))</f>
        <v/>
      </c>
      <c r="H155" s="11">
        <f>IF($A155="","",IF(COUNTIF(Tasks!$A$5:$A$204,$A155)=0,"Task not on the Tasks tab",IF(OR($B155="",$C155=""),"",IF(COUNTIFS(States!$I$5:$I$44,$B155,States!$J$5:$J$44,$C155)&gt;0,"","Not an allowed transition"))))</f>
        <v/>
      </c>
      <c r="I155" s="12">
        <f>IF(OR($A155="",$E155=""),"",IF($E155=SUMPRODUCT(MAX(($A$5:$A$204=$A155)*$E$5:$E$204)),1,0))</f>
        <v/>
      </c>
      <c r="J155" s="11">
        <f>IF($I155="","",$A155&amp;"|"&amp;$I155)</f>
        <v/>
      </c>
      <c r="K155" s="7" t="n"/>
    </row>
    <row r="156">
      <c r="A156" s="7" t="n"/>
      <c r="B156" s="7" t="n"/>
      <c r="C156" s="7" t="n"/>
      <c r="D156" s="7" t="n"/>
      <c r="E156" s="8" t="n"/>
      <c r="F156" s="9">
        <f>IF($G156="","",ROUND(($E156-$G156)*24,1))</f>
        <v/>
      </c>
      <c r="G156" s="10">
        <f>IF(OR($A156="",$E156=""),"",IF(SUMPRODUCT(MAX(($A$5:$A$204=$A156)*($E$5:$E$204&lt;$E156)*$E$5:$E$204))&gt;0,SUMPRODUCT(MAX(($A$5:$A$204=$A156)*($E$5:$E$204&lt;$E156)*$E$5:$E$204)),IF(IFERROR(VLOOKUP($A156,Tasks!$A$5:$C$204,3,FALSE),0)&gt;0,VLOOKUP($A156,Tasks!$A$5:$C$204,3,FALSE),"")))</f>
        <v/>
      </c>
      <c r="H156" s="11">
        <f>IF($A156="","",IF(COUNTIF(Tasks!$A$5:$A$204,$A156)=0,"Task not on the Tasks tab",IF(OR($B156="",$C156=""),"",IF(COUNTIFS(States!$I$5:$I$44,$B156,States!$J$5:$J$44,$C156)&gt;0,"","Not an allowed transition"))))</f>
        <v/>
      </c>
      <c r="I156" s="12">
        <f>IF(OR($A156="",$E156=""),"",IF($E156=SUMPRODUCT(MAX(($A$5:$A$204=$A156)*$E$5:$E$204)),1,0))</f>
        <v/>
      </c>
      <c r="J156" s="11">
        <f>IF($I156="","",$A156&amp;"|"&amp;$I156)</f>
        <v/>
      </c>
      <c r="K156" s="7" t="n"/>
    </row>
    <row r="157">
      <c r="A157" s="7" t="n"/>
      <c r="B157" s="7" t="n"/>
      <c r="C157" s="7" t="n"/>
      <c r="D157" s="7" t="n"/>
      <c r="E157" s="8" t="n"/>
      <c r="F157" s="9">
        <f>IF($G157="","",ROUND(($E157-$G157)*24,1))</f>
        <v/>
      </c>
      <c r="G157" s="10">
        <f>IF(OR($A157="",$E157=""),"",IF(SUMPRODUCT(MAX(($A$5:$A$204=$A157)*($E$5:$E$204&lt;$E157)*$E$5:$E$204))&gt;0,SUMPRODUCT(MAX(($A$5:$A$204=$A157)*($E$5:$E$204&lt;$E157)*$E$5:$E$204)),IF(IFERROR(VLOOKUP($A157,Tasks!$A$5:$C$204,3,FALSE),0)&gt;0,VLOOKUP($A157,Tasks!$A$5:$C$204,3,FALSE),"")))</f>
        <v/>
      </c>
      <c r="H157" s="11">
        <f>IF($A157="","",IF(COUNTIF(Tasks!$A$5:$A$204,$A157)=0,"Task not on the Tasks tab",IF(OR($B157="",$C157=""),"",IF(COUNTIFS(States!$I$5:$I$44,$B157,States!$J$5:$J$44,$C157)&gt;0,"","Not an allowed transition"))))</f>
        <v/>
      </c>
      <c r="I157" s="12">
        <f>IF(OR($A157="",$E157=""),"",IF($E157=SUMPRODUCT(MAX(($A$5:$A$204=$A157)*$E$5:$E$204)),1,0))</f>
        <v/>
      </c>
      <c r="J157" s="11">
        <f>IF($I157="","",$A157&amp;"|"&amp;$I157)</f>
        <v/>
      </c>
      <c r="K157" s="7" t="n"/>
    </row>
    <row r="158">
      <c r="A158" s="7" t="n"/>
      <c r="B158" s="7" t="n"/>
      <c r="C158" s="7" t="n"/>
      <c r="D158" s="7" t="n"/>
      <c r="E158" s="8" t="n"/>
      <c r="F158" s="9">
        <f>IF($G158="","",ROUND(($E158-$G158)*24,1))</f>
        <v/>
      </c>
      <c r="G158" s="10">
        <f>IF(OR($A158="",$E158=""),"",IF(SUMPRODUCT(MAX(($A$5:$A$204=$A158)*($E$5:$E$204&lt;$E158)*$E$5:$E$204))&gt;0,SUMPRODUCT(MAX(($A$5:$A$204=$A158)*($E$5:$E$204&lt;$E158)*$E$5:$E$204)),IF(IFERROR(VLOOKUP($A158,Tasks!$A$5:$C$204,3,FALSE),0)&gt;0,VLOOKUP($A158,Tasks!$A$5:$C$204,3,FALSE),"")))</f>
        <v/>
      </c>
      <c r="H158" s="11">
        <f>IF($A158="","",IF(COUNTIF(Tasks!$A$5:$A$204,$A158)=0,"Task not on the Tasks tab",IF(OR($B158="",$C158=""),"",IF(COUNTIFS(States!$I$5:$I$44,$B158,States!$J$5:$J$44,$C158)&gt;0,"","Not an allowed transition"))))</f>
        <v/>
      </c>
      <c r="I158" s="12">
        <f>IF(OR($A158="",$E158=""),"",IF($E158=SUMPRODUCT(MAX(($A$5:$A$204=$A158)*$E$5:$E$204)),1,0))</f>
        <v/>
      </c>
      <c r="J158" s="11">
        <f>IF($I158="","",$A158&amp;"|"&amp;$I158)</f>
        <v/>
      </c>
      <c r="K158" s="7" t="n"/>
    </row>
    <row r="159">
      <c r="A159" s="7" t="n"/>
      <c r="B159" s="7" t="n"/>
      <c r="C159" s="7" t="n"/>
      <c r="D159" s="7" t="n"/>
      <c r="E159" s="8" t="n"/>
      <c r="F159" s="9">
        <f>IF($G159="","",ROUND(($E159-$G159)*24,1))</f>
        <v/>
      </c>
      <c r="G159" s="10">
        <f>IF(OR($A159="",$E159=""),"",IF(SUMPRODUCT(MAX(($A$5:$A$204=$A159)*($E$5:$E$204&lt;$E159)*$E$5:$E$204))&gt;0,SUMPRODUCT(MAX(($A$5:$A$204=$A159)*($E$5:$E$204&lt;$E159)*$E$5:$E$204)),IF(IFERROR(VLOOKUP($A159,Tasks!$A$5:$C$204,3,FALSE),0)&gt;0,VLOOKUP($A159,Tasks!$A$5:$C$204,3,FALSE),"")))</f>
        <v/>
      </c>
      <c r="H159" s="11">
        <f>IF($A159="","",IF(COUNTIF(Tasks!$A$5:$A$204,$A159)=0,"Task not on the Tasks tab",IF(OR($B159="",$C159=""),"",IF(COUNTIFS(States!$I$5:$I$44,$B159,States!$J$5:$J$44,$C159)&gt;0,"","Not an allowed transition"))))</f>
        <v/>
      </c>
      <c r="I159" s="12">
        <f>IF(OR($A159="",$E159=""),"",IF($E159=SUMPRODUCT(MAX(($A$5:$A$204=$A159)*$E$5:$E$204)),1,0))</f>
        <v/>
      </c>
      <c r="J159" s="11">
        <f>IF($I159="","",$A159&amp;"|"&amp;$I159)</f>
        <v/>
      </c>
      <c r="K159" s="7" t="n"/>
    </row>
    <row r="160">
      <c r="A160" s="7" t="n"/>
      <c r="B160" s="7" t="n"/>
      <c r="C160" s="7" t="n"/>
      <c r="D160" s="7" t="n"/>
      <c r="E160" s="8" t="n"/>
      <c r="F160" s="9">
        <f>IF($G160="","",ROUND(($E160-$G160)*24,1))</f>
        <v/>
      </c>
      <c r="G160" s="10">
        <f>IF(OR($A160="",$E160=""),"",IF(SUMPRODUCT(MAX(($A$5:$A$204=$A160)*($E$5:$E$204&lt;$E160)*$E$5:$E$204))&gt;0,SUMPRODUCT(MAX(($A$5:$A$204=$A160)*($E$5:$E$204&lt;$E160)*$E$5:$E$204)),IF(IFERROR(VLOOKUP($A160,Tasks!$A$5:$C$204,3,FALSE),0)&gt;0,VLOOKUP($A160,Tasks!$A$5:$C$204,3,FALSE),"")))</f>
        <v/>
      </c>
      <c r="H160" s="11">
        <f>IF($A160="","",IF(COUNTIF(Tasks!$A$5:$A$204,$A160)=0,"Task not on the Tasks tab",IF(OR($B160="",$C160=""),"",IF(COUNTIFS(States!$I$5:$I$44,$B160,States!$J$5:$J$44,$C160)&gt;0,"","Not an allowed transition"))))</f>
        <v/>
      </c>
      <c r="I160" s="12">
        <f>IF(OR($A160="",$E160=""),"",IF($E160=SUMPRODUCT(MAX(($A$5:$A$204=$A160)*$E$5:$E$204)),1,0))</f>
        <v/>
      </c>
      <c r="J160" s="11">
        <f>IF($I160="","",$A160&amp;"|"&amp;$I160)</f>
        <v/>
      </c>
      <c r="K160" s="7" t="n"/>
    </row>
    <row r="161">
      <c r="A161" s="7" t="n"/>
      <c r="B161" s="7" t="n"/>
      <c r="C161" s="7" t="n"/>
      <c r="D161" s="7" t="n"/>
      <c r="E161" s="8" t="n"/>
      <c r="F161" s="9">
        <f>IF($G161="","",ROUND(($E161-$G161)*24,1))</f>
        <v/>
      </c>
      <c r="G161" s="10">
        <f>IF(OR($A161="",$E161=""),"",IF(SUMPRODUCT(MAX(($A$5:$A$204=$A161)*($E$5:$E$204&lt;$E161)*$E$5:$E$204))&gt;0,SUMPRODUCT(MAX(($A$5:$A$204=$A161)*($E$5:$E$204&lt;$E161)*$E$5:$E$204)),IF(IFERROR(VLOOKUP($A161,Tasks!$A$5:$C$204,3,FALSE),0)&gt;0,VLOOKUP($A161,Tasks!$A$5:$C$204,3,FALSE),"")))</f>
        <v/>
      </c>
      <c r="H161" s="11">
        <f>IF($A161="","",IF(COUNTIF(Tasks!$A$5:$A$204,$A161)=0,"Task not on the Tasks tab",IF(OR($B161="",$C161=""),"",IF(COUNTIFS(States!$I$5:$I$44,$B161,States!$J$5:$J$44,$C161)&gt;0,"","Not an allowed transition"))))</f>
        <v/>
      </c>
      <c r="I161" s="12">
        <f>IF(OR($A161="",$E161=""),"",IF($E161=SUMPRODUCT(MAX(($A$5:$A$204=$A161)*$E$5:$E$204)),1,0))</f>
        <v/>
      </c>
      <c r="J161" s="11">
        <f>IF($I161="","",$A161&amp;"|"&amp;$I161)</f>
        <v/>
      </c>
      <c r="K161" s="7" t="n"/>
    </row>
    <row r="162">
      <c r="A162" s="7" t="n"/>
      <c r="B162" s="7" t="n"/>
      <c r="C162" s="7" t="n"/>
      <c r="D162" s="7" t="n"/>
      <c r="E162" s="8" t="n"/>
      <c r="F162" s="9">
        <f>IF($G162="","",ROUND(($E162-$G162)*24,1))</f>
        <v/>
      </c>
      <c r="G162" s="10">
        <f>IF(OR($A162="",$E162=""),"",IF(SUMPRODUCT(MAX(($A$5:$A$204=$A162)*($E$5:$E$204&lt;$E162)*$E$5:$E$204))&gt;0,SUMPRODUCT(MAX(($A$5:$A$204=$A162)*($E$5:$E$204&lt;$E162)*$E$5:$E$204)),IF(IFERROR(VLOOKUP($A162,Tasks!$A$5:$C$204,3,FALSE),0)&gt;0,VLOOKUP($A162,Tasks!$A$5:$C$204,3,FALSE),"")))</f>
        <v/>
      </c>
      <c r="H162" s="11">
        <f>IF($A162="","",IF(COUNTIF(Tasks!$A$5:$A$204,$A162)=0,"Task not on the Tasks tab",IF(OR($B162="",$C162=""),"",IF(COUNTIFS(States!$I$5:$I$44,$B162,States!$J$5:$J$44,$C162)&gt;0,"","Not an allowed transition"))))</f>
        <v/>
      </c>
      <c r="I162" s="12">
        <f>IF(OR($A162="",$E162=""),"",IF($E162=SUMPRODUCT(MAX(($A$5:$A$204=$A162)*$E$5:$E$204)),1,0))</f>
        <v/>
      </c>
      <c r="J162" s="11">
        <f>IF($I162="","",$A162&amp;"|"&amp;$I162)</f>
        <v/>
      </c>
      <c r="K162" s="7" t="n"/>
    </row>
    <row r="163">
      <c r="A163" s="7" t="n"/>
      <c r="B163" s="7" t="n"/>
      <c r="C163" s="7" t="n"/>
      <c r="D163" s="7" t="n"/>
      <c r="E163" s="8" t="n"/>
      <c r="F163" s="9">
        <f>IF($G163="","",ROUND(($E163-$G163)*24,1))</f>
        <v/>
      </c>
      <c r="G163" s="10">
        <f>IF(OR($A163="",$E163=""),"",IF(SUMPRODUCT(MAX(($A$5:$A$204=$A163)*($E$5:$E$204&lt;$E163)*$E$5:$E$204))&gt;0,SUMPRODUCT(MAX(($A$5:$A$204=$A163)*($E$5:$E$204&lt;$E163)*$E$5:$E$204)),IF(IFERROR(VLOOKUP($A163,Tasks!$A$5:$C$204,3,FALSE),0)&gt;0,VLOOKUP($A163,Tasks!$A$5:$C$204,3,FALSE),"")))</f>
        <v/>
      </c>
      <c r="H163" s="11">
        <f>IF($A163="","",IF(COUNTIF(Tasks!$A$5:$A$204,$A163)=0,"Task not on the Tasks tab",IF(OR($B163="",$C163=""),"",IF(COUNTIFS(States!$I$5:$I$44,$B163,States!$J$5:$J$44,$C163)&gt;0,"","Not an allowed transition"))))</f>
        <v/>
      </c>
      <c r="I163" s="12">
        <f>IF(OR($A163="",$E163=""),"",IF($E163=SUMPRODUCT(MAX(($A$5:$A$204=$A163)*$E$5:$E$204)),1,0))</f>
        <v/>
      </c>
      <c r="J163" s="11">
        <f>IF($I163="","",$A163&amp;"|"&amp;$I163)</f>
        <v/>
      </c>
      <c r="K163" s="7" t="n"/>
    </row>
    <row r="164">
      <c r="A164" s="7" t="n"/>
      <c r="B164" s="7" t="n"/>
      <c r="C164" s="7" t="n"/>
      <c r="D164" s="7" t="n"/>
      <c r="E164" s="8" t="n"/>
      <c r="F164" s="9">
        <f>IF($G164="","",ROUND(($E164-$G164)*24,1))</f>
        <v/>
      </c>
      <c r="G164" s="10">
        <f>IF(OR($A164="",$E164=""),"",IF(SUMPRODUCT(MAX(($A$5:$A$204=$A164)*($E$5:$E$204&lt;$E164)*$E$5:$E$204))&gt;0,SUMPRODUCT(MAX(($A$5:$A$204=$A164)*($E$5:$E$204&lt;$E164)*$E$5:$E$204)),IF(IFERROR(VLOOKUP($A164,Tasks!$A$5:$C$204,3,FALSE),0)&gt;0,VLOOKUP($A164,Tasks!$A$5:$C$204,3,FALSE),"")))</f>
        <v/>
      </c>
      <c r="H164" s="11">
        <f>IF($A164="","",IF(COUNTIF(Tasks!$A$5:$A$204,$A164)=0,"Task not on the Tasks tab",IF(OR($B164="",$C164=""),"",IF(COUNTIFS(States!$I$5:$I$44,$B164,States!$J$5:$J$44,$C164)&gt;0,"","Not an allowed transition"))))</f>
        <v/>
      </c>
      <c r="I164" s="12">
        <f>IF(OR($A164="",$E164=""),"",IF($E164=SUMPRODUCT(MAX(($A$5:$A$204=$A164)*$E$5:$E$204)),1,0))</f>
        <v/>
      </c>
      <c r="J164" s="11">
        <f>IF($I164="","",$A164&amp;"|"&amp;$I164)</f>
        <v/>
      </c>
      <c r="K164" s="7" t="n"/>
    </row>
    <row r="165">
      <c r="A165" s="7" t="n"/>
      <c r="B165" s="7" t="n"/>
      <c r="C165" s="7" t="n"/>
      <c r="D165" s="7" t="n"/>
      <c r="E165" s="8" t="n"/>
      <c r="F165" s="9">
        <f>IF($G165="","",ROUND(($E165-$G165)*24,1))</f>
        <v/>
      </c>
      <c r="G165" s="10">
        <f>IF(OR($A165="",$E165=""),"",IF(SUMPRODUCT(MAX(($A$5:$A$204=$A165)*($E$5:$E$204&lt;$E165)*$E$5:$E$204))&gt;0,SUMPRODUCT(MAX(($A$5:$A$204=$A165)*($E$5:$E$204&lt;$E165)*$E$5:$E$204)),IF(IFERROR(VLOOKUP($A165,Tasks!$A$5:$C$204,3,FALSE),0)&gt;0,VLOOKUP($A165,Tasks!$A$5:$C$204,3,FALSE),"")))</f>
        <v/>
      </c>
      <c r="H165" s="11">
        <f>IF($A165="","",IF(COUNTIF(Tasks!$A$5:$A$204,$A165)=0,"Task not on the Tasks tab",IF(OR($B165="",$C165=""),"",IF(COUNTIFS(States!$I$5:$I$44,$B165,States!$J$5:$J$44,$C165)&gt;0,"","Not an allowed transition"))))</f>
        <v/>
      </c>
      <c r="I165" s="12">
        <f>IF(OR($A165="",$E165=""),"",IF($E165=SUMPRODUCT(MAX(($A$5:$A$204=$A165)*$E$5:$E$204)),1,0))</f>
        <v/>
      </c>
      <c r="J165" s="11">
        <f>IF($I165="","",$A165&amp;"|"&amp;$I165)</f>
        <v/>
      </c>
      <c r="K165" s="7" t="n"/>
    </row>
    <row r="166">
      <c r="A166" s="7" t="n"/>
      <c r="B166" s="7" t="n"/>
      <c r="C166" s="7" t="n"/>
      <c r="D166" s="7" t="n"/>
      <c r="E166" s="8" t="n"/>
      <c r="F166" s="9">
        <f>IF($G166="","",ROUND(($E166-$G166)*24,1))</f>
        <v/>
      </c>
      <c r="G166" s="10">
        <f>IF(OR($A166="",$E166=""),"",IF(SUMPRODUCT(MAX(($A$5:$A$204=$A166)*($E$5:$E$204&lt;$E166)*$E$5:$E$204))&gt;0,SUMPRODUCT(MAX(($A$5:$A$204=$A166)*($E$5:$E$204&lt;$E166)*$E$5:$E$204)),IF(IFERROR(VLOOKUP($A166,Tasks!$A$5:$C$204,3,FALSE),0)&gt;0,VLOOKUP($A166,Tasks!$A$5:$C$204,3,FALSE),"")))</f>
        <v/>
      </c>
      <c r="H166" s="11">
        <f>IF($A166="","",IF(COUNTIF(Tasks!$A$5:$A$204,$A166)=0,"Task not on the Tasks tab",IF(OR($B166="",$C166=""),"",IF(COUNTIFS(States!$I$5:$I$44,$B166,States!$J$5:$J$44,$C166)&gt;0,"","Not an allowed transition"))))</f>
        <v/>
      </c>
      <c r="I166" s="12">
        <f>IF(OR($A166="",$E166=""),"",IF($E166=SUMPRODUCT(MAX(($A$5:$A$204=$A166)*$E$5:$E$204)),1,0))</f>
        <v/>
      </c>
      <c r="J166" s="11">
        <f>IF($I166="","",$A166&amp;"|"&amp;$I166)</f>
        <v/>
      </c>
      <c r="K166" s="7" t="n"/>
    </row>
    <row r="167">
      <c r="A167" s="7" t="n"/>
      <c r="B167" s="7" t="n"/>
      <c r="C167" s="7" t="n"/>
      <c r="D167" s="7" t="n"/>
      <c r="E167" s="8" t="n"/>
      <c r="F167" s="9">
        <f>IF($G167="","",ROUND(($E167-$G167)*24,1))</f>
        <v/>
      </c>
      <c r="G167" s="10">
        <f>IF(OR($A167="",$E167=""),"",IF(SUMPRODUCT(MAX(($A$5:$A$204=$A167)*($E$5:$E$204&lt;$E167)*$E$5:$E$204))&gt;0,SUMPRODUCT(MAX(($A$5:$A$204=$A167)*($E$5:$E$204&lt;$E167)*$E$5:$E$204)),IF(IFERROR(VLOOKUP($A167,Tasks!$A$5:$C$204,3,FALSE),0)&gt;0,VLOOKUP($A167,Tasks!$A$5:$C$204,3,FALSE),"")))</f>
        <v/>
      </c>
      <c r="H167" s="11">
        <f>IF($A167="","",IF(COUNTIF(Tasks!$A$5:$A$204,$A167)=0,"Task not on the Tasks tab",IF(OR($B167="",$C167=""),"",IF(COUNTIFS(States!$I$5:$I$44,$B167,States!$J$5:$J$44,$C167)&gt;0,"","Not an allowed transition"))))</f>
        <v/>
      </c>
      <c r="I167" s="12">
        <f>IF(OR($A167="",$E167=""),"",IF($E167=SUMPRODUCT(MAX(($A$5:$A$204=$A167)*$E$5:$E$204)),1,0))</f>
        <v/>
      </c>
      <c r="J167" s="11">
        <f>IF($I167="","",$A167&amp;"|"&amp;$I167)</f>
        <v/>
      </c>
      <c r="K167" s="7" t="n"/>
    </row>
    <row r="168">
      <c r="A168" s="7" t="n"/>
      <c r="B168" s="7" t="n"/>
      <c r="C168" s="7" t="n"/>
      <c r="D168" s="7" t="n"/>
      <c r="E168" s="8" t="n"/>
      <c r="F168" s="9">
        <f>IF($G168="","",ROUND(($E168-$G168)*24,1))</f>
        <v/>
      </c>
      <c r="G168" s="10">
        <f>IF(OR($A168="",$E168=""),"",IF(SUMPRODUCT(MAX(($A$5:$A$204=$A168)*($E$5:$E$204&lt;$E168)*$E$5:$E$204))&gt;0,SUMPRODUCT(MAX(($A$5:$A$204=$A168)*($E$5:$E$204&lt;$E168)*$E$5:$E$204)),IF(IFERROR(VLOOKUP($A168,Tasks!$A$5:$C$204,3,FALSE),0)&gt;0,VLOOKUP($A168,Tasks!$A$5:$C$204,3,FALSE),"")))</f>
        <v/>
      </c>
      <c r="H168" s="11">
        <f>IF($A168="","",IF(COUNTIF(Tasks!$A$5:$A$204,$A168)=0,"Task not on the Tasks tab",IF(OR($B168="",$C168=""),"",IF(COUNTIFS(States!$I$5:$I$44,$B168,States!$J$5:$J$44,$C168)&gt;0,"","Not an allowed transition"))))</f>
        <v/>
      </c>
      <c r="I168" s="12">
        <f>IF(OR($A168="",$E168=""),"",IF($E168=SUMPRODUCT(MAX(($A$5:$A$204=$A168)*$E$5:$E$204)),1,0))</f>
        <v/>
      </c>
      <c r="J168" s="11">
        <f>IF($I168="","",$A168&amp;"|"&amp;$I168)</f>
        <v/>
      </c>
      <c r="K168" s="7" t="n"/>
    </row>
    <row r="169">
      <c r="A169" s="7" t="n"/>
      <c r="B169" s="7" t="n"/>
      <c r="C169" s="7" t="n"/>
      <c r="D169" s="7" t="n"/>
      <c r="E169" s="8" t="n"/>
      <c r="F169" s="9">
        <f>IF($G169="","",ROUND(($E169-$G169)*24,1))</f>
        <v/>
      </c>
      <c r="G169" s="10">
        <f>IF(OR($A169="",$E169=""),"",IF(SUMPRODUCT(MAX(($A$5:$A$204=$A169)*($E$5:$E$204&lt;$E169)*$E$5:$E$204))&gt;0,SUMPRODUCT(MAX(($A$5:$A$204=$A169)*($E$5:$E$204&lt;$E169)*$E$5:$E$204)),IF(IFERROR(VLOOKUP($A169,Tasks!$A$5:$C$204,3,FALSE),0)&gt;0,VLOOKUP($A169,Tasks!$A$5:$C$204,3,FALSE),"")))</f>
        <v/>
      </c>
      <c r="H169" s="11">
        <f>IF($A169="","",IF(COUNTIF(Tasks!$A$5:$A$204,$A169)=0,"Task not on the Tasks tab",IF(OR($B169="",$C169=""),"",IF(COUNTIFS(States!$I$5:$I$44,$B169,States!$J$5:$J$44,$C169)&gt;0,"","Not an allowed transition"))))</f>
        <v/>
      </c>
      <c r="I169" s="12">
        <f>IF(OR($A169="",$E169=""),"",IF($E169=SUMPRODUCT(MAX(($A$5:$A$204=$A169)*$E$5:$E$204)),1,0))</f>
        <v/>
      </c>
      <c r="J169" s="11">
        <f>IF($I169="","",$A169&amp;"|"&amp;$I169)</f>
        <v/>
      </c>
      <c r="K169" s="7" t="n"/>
    </row>
    <row r="170">
      <c r="A170" s="7" t="n"/>
      <c r="B170" s="7" t="n"/>
      <c r="C170" s="7" t="n"/>
      <c r="D170" s="7" t="n"/>
      <c r="E170" s="8" t="n"/>
      <c r="F170" s="9">
        <f>IF($G170="","",ROUND(($E170-$G170)*24,1))</f>
        <v/>
      </c>
      <c r="G170" s="10">
        <f>IF(OR($A170="",$E170=""),"",IF(SUMPRODUCT(MAX(($A$5:$A$204=$A170)*($E$5:$E$204&lt;$E170)*$E$5:$E$204))&gt;0,SUMPRODUCT(MAX(($A$5:$A$204=$A170)*($E$5:$E$204&lt;$E170)*$E$5:$E$204)),IF(IFERROR(VLOOKUP($A170,Tasks!$A$5:$C$204,3,FALSE),0)&gt;0,VLOOKUP($A170,Tasks!$A$5:$C$204,3,FALSE),"")))</f>
        <v/>
      </c>
      <c r="H170" s="11">
        <f>IF($A170="","",IF(COUNTIF(Tasks!$A$5:$A$204,$A170)=0,"Task not on the Tasks tab",IF(OR($B170="",$C170=""),"",IF(COUNTIFS(States!$I$5:$I$44,$B170,States!$J$5:$J$44,$C170)&gt;0,"","Not an allowed transition"))))</f>
        <v/>
      </c>
      <c r="I170" s="12">
        <f>IF(OR($A170="",$E170=""),"",IF($E170=SUMPRODUCT(MAX(($A$5:$A$204=$A170)*$E$5:$E$204)),1,0))</f>
        <v/>
      </c>
      <c r="J170" s="11">
        <f>IF($I170="","",$A170&amp;"|"&amp;$I170)</f>
        <v/>
      </c>
      <c r="K170" s="7" t="n"/>
    </row>
    <row r="171">
      <c r="A171" s="7" t="n"/>
      <c r="B171" s="7" t="n"/>
      <c r="C171" s="7" t="n"/>
      <c r="D171" s="7" t="n"/>
      <c r="E171" s="8" t="n"/>
      <c r="F171" s="9">
        <f>IF($G171="","",ROUND(($E171-$G171)*24,1))</f>
        <v/>
      </c>
      <c r="G171" s="10">
        <f>IF(OR($A171="",$E171=""),"",IF(SUMPRODUCT(MAX(($A$5:$A$204=$A171)*($E$5:$E$204&lt;$E171)*$E$5:$E$204))&gt;0,SUMPRODUCT(MAX(($A$5:$A$204=$A171)*($E$5:$E$204&lt;$E171)*$E$5:$E$204)),IF(IFERROR(VLOOKUP($A171,Tasks!$A$5:$C$204,3,FALSE),0)&gt;0,VLOOKUP($A171,Tasks!$A$5:$C$204,3,FALSE),"")))</f>
        <v/>
      </c>
      <c r="H171" s="11">
        <f>IF($A171="","",IF(COUNTIF(Tasks!$A$5:$A$204,$A171)=0,"Task not on the Tasks tab",IF(OR($B171="",$C171=""),"",IF(COUNTIFS(States!$I$5:$I$44,$B171,States!$J$5:$J$44,$C171)&gt;0,"","Not an allowed transition"))))</f>
        <v/>
      </c>
      <c r="I171" s="12">
        <f>IF(OR($A171="",$E171=""),"",IF($E171=SUMPRODUCT(MAX(($A$5:$A$204=$A171)*$E$5:$E$204)),1,0))</f>
        <v/>
      </c>
      <c r="J171" s="11">
        <f>IF($I171="","",$A171&amp;"|"&amp;$I171)</f>
        <v/>
      </c>
      <c r="K171" s="7" t="n"/>
    </row>
    <row r="172">
      <c r="A172" s="7" t="n"/>
      <c r="B172" s="7" t="n"/>
      <c r="C172" s="7" t="n"/>
      <c r="D172" s="7" t="n"/>
      <c r="E172" s="8" t="n"/>
      <c r="F172" s="9">
        <f>IF($G172="","",ROUND(($E172-$G172)*24,1))</f>
        <v/>
      </c>
      <c r="G172" s="10">
        <f>IF(OR($A172="",$E172=""),"",IF(SUMPRODUCT(MAX(($A$5:$A$204=$A172)*($E$5:$E$204&lt;$E172)*$E$5:$E$204))&gt;0,SUMPRODUCT(MAX(($A$5:$A$204=$A172)*($E$5:$E$204&lt;$E172)*$E$5:$E$204)),IF(IFERROR(VLOOKUP($A172,Tasks!$A$5:$C$204,3,FALSE),0)&gt;0,VLOOKUP($A172,Tasks!$A$5:$C$204,3,FALSE),"")))</f>
        <v/>
      </c>
      <c r="H172" s="11">
        <f>IF($A172="","",IF(COUNTIF(Tasks!$A$5:$A$204,$A172)=0,"Task not on the Tasks tab",IF(OR($B172="",$C172=""),"",IF(COUNTIFS(States!$I$5:$I$44,$B172,States!$J$5:$J$44,$C172)&gt;0,"","Not an allowed transition"))))</f>
        <v/>
      </c>
      <c r="I172" s="12">
        <f>IF(OR($A172="",$E172=""),"",IF($E172=SUMPRODUCT(MAX(($A$5:$A$204=$A172)*$E$5:$E$204)),1,0))</f>
        <v/>
      </c>
      <c r="J172" s="11">
        <f>IF($I172="","",$A172&amp;"|"&amp;$I172)</f>
        <v/>
      </c>
      <c r="K172" s="7" t="n"/>
    </row>
    <row r="173">
      <c r="A173" s="7" t="n"/>
      <c r="B173" s="7" t="n"/>
      <c r="C173" s="7" t="n"/>
      <c r="D173" s="7" t="n"/>
      <c r="E173" s="8" t="n"/>
      <c r="F173" s="9">
        <f>IF($G173="","",ROUND(($E173-$G173)*24,1))</f>
        <v/>
      </c>
      <c r="G173" s="10">
        <f>IF(OR($A173="",$E173=""),"",IF(SUMPRODUCT(MAX(($A$5:$A$204=$A173)*($E$5:$E$204&lt;$E173)*$E$5:$E$204))&gt;0,SUMPRODUCT(MAX(($A$5:$A$204=$A173)*($E$5:$E$204&lt;$E173)*$E$5:$E$204)),IF(IFERROR(VLOOKUP($A173,Tasks!$A$5:$C$204,3,FALSE),0)&gt;0,VLOOKUP($A173,Tasks!$A$5:$C$204,3,FALSE),"")))</f>
        <v/>
      </c>
      <c r="H173" s="11">
        <f>IF($A173="","",IF(COUNTIF(Tasks!$A$5:$A$204,$A173)=0,"Task not on the Tasks tab",IF(OR($B173="",$C173=""),"",IF(COUNTIFS(States!$I$5:$I$44,$B173,States!$J$5:$J$44,$C173)&gt;0,"","Not an allowed transition"))))</f>
        <v/>
      </c>
      <c r="I173" s="12">
        <f>IF(OR($A173="",$E173=""),"",IF($E173=SUMPRODUCT(MAX(($A$5:$A$204=$A173)*$E$5:$E$204)),1,0))</f>
        <v/>
      </c>
      <c r="J173" s="11">
        <f>IF($I173="","",$A173&amp;"|"&amp;$I173)</f>
        <v/>
      </c>
      <c r="K173" s="7" t="n"/>
    </row>
    <row r="174">
      <c r="A174" s="7" t="n"/>
      <c r="B174" s="7" t="n"/>
      <c r="C174" s="7" t="n"/>
      <c r="D174" s="7" t="n"/>
      <c r="E174" s="8" t="n"/>
      <c r="F174" s="9">
        <f>IF($G174="","",ROUND(($E174-$G174)*24,1))</f>
        <v/>
      </c>
      <c r="G174" s="10">
        <f>IF(OR($A174="",$E174=""),"",IF(SUMPRODUCT(MAX(($A$5:$A$204=$A174)*($E$5:$E$204&lt;$E174)*$E$5:$E$204))&gt;0,SUMPRODUCT(MAX(($A$5:$A$204=$A174)*($E$5:$E$204&lt;$E174)*$E$5:$E$204)),IF(IFERROR(VLOOKUP($A174,Tasks!$A$5:$C$204,3,FALSE),0)&gt;0,VLOOKUP($A174,Tasks!$A$5:$C$204,3,FALSE),"")))</f>
        <v/>
      </c>
      <c r="H174" s="11">
        <f>IF($A174="","",IF(COUNTIF(Tasks!$A$5:$A$204,$A174)=0,"Task not on the Tasks tab",IF(OR($B174="",$C174=""),"",IF(COUNTIFS(States!$I$5:$I$44,$B174,States!$J$5:$J$44,$C174)&gt;0,"","Not an allowed transition"))))</f>
        <v/>
      </c>
      <c r="I174" s="12">
        <f>IF(OR($A174="",$E174=""),"",IF($E174=SUMPRODUCT(MAX(($A$5:$A$204=$A174)*$E$5:$E$204)),1,0))</f>
        <v/>
      </c>
      <c r="J174" s="11">
        <f>IF($I174="","",$A174&amp;"|"&amp;$I174)</f>
        <v/>
      </c>
      <c r="K174" s="7" t="n"/>
    </row>
    <row r="175">
      <c r="A175" s="7" t="n"/>
      <c r="B175" s="7" t="n"/>
      <c r="C175" s="7" t="n"/>
      <c r="D175" s="7" t="n"/>
      <c r="E175" s="8" t="n"/>
      <c r="F175" s="9">
        <f>IF($G175="","",ROUND(($E175-$G175)*24,1))</f>
        <v/>
      </c>
      <c r="G175" s="10">
        <f>IF(OR($A175="",$E175=""),"",IF(SUMPRODUCT(MAX(($A$5:$A$204=$A175)*($E$5:$E$204&lt;$E175)*$E$5:$E$204))&gt;0,SUMPRODUCT(MAX(($A$5:$A$204=$A175)*($E$5:$E$204&lt;$E175)*$E$5:$E$204)),IF(IFERROR(VLOOKUP($A175,Tasks!$A$5:$C$204,3,FALSE),0)&gt;0,VLOOKUP($A175,Tasks!$A$5:$C$204,3,FALSE),"")))</f>
        <v/>
      </c>
      <c r="H175" s="11">
        <f>IF($A175="","",IF(COUNTIF(Tasks!$A$5:$A$204,$A175)=0,"Task not on the Tasks tab",IF(OR($B175="",$C175=""),"",IF(COUNTIFS(States!$I$5:$I$44,$B175,States!$J$5:$J$44,$C175)&gt;0,"","Not an allowed transition"))))</f>
        <v/>
      </c>
      <c r="I175" s="12">
        <f>IF(OR($A175="",$E175=""),"",IF($E175=SUMPRODUCT(MAX(($A$5:$A$204=$A175)*$E$5:$E$204)),1,0))</f>
        <v/>
      </c>
      <c r="J175" s="11">
        <f>IF($I175="","",$A175&amp;"|"&amp;$I175)</f>
        <v/>
      </c>
      <c r="K175" s="7" t="n"/>
    </row>
    <row r="176">
      <c r="A176" s="7" t="n"/>
      <c r="B176" s="7" t="n"/>
      <c r="C176" s="7" t="n"/>
      <c r="D176" s="7" t="n"/>
      <c r="E176" s="8" t="n"/>
      <c r="F176" s="9">
        <f>IF($G176="","",ROUND(($E176-$G176)*24,1))</f>
        <v/>
      </c>
      <c r="G176" s="10">
        <f>IF(OR($A176="",$E176=""),"",IF(SUMPRODUCT(MAX(($A$5:$A$204=$A176)*($E$5:$E$204&lt;$E176)*$E$5:$E$204))&gt;0,SUMPRODUCT(MAX(($A$5:$A$204=$A176)*($E$5:$E$204&lt;$E176)*$E$5:$E$204)),IF(IFERROR(VLOOKUP($A176,Tasks!$A$5:$C$204,3,FALSE),0)&gt;0,VLOOKUP($A176,Tasks!$A$5:$C$204,3,FALSE),"")))</f>
        <v/>
      </c>
      <c r="H176" s="11">
        <f>IF($A176="","",IF(COUNTIF(Tasks!$A$5:$A$204,$A176)=0,"Task not on the Tasks tab",IF(OR($B176="",$C176=""),"",IF(COUNTIFS(States!$I$5:$I$44,$B176,States!$J$5:$J$44,$C176)&gt;0,"","Not an allowed transition"))))</f>
        <v/>
      </c>
      <c r="I176" s="12">
        <f>IF(OR($A176="",$E176=""),"",IF($E176=SUMPRODUCT(MAX(($A$5:$A$204=$A176)*$E$5:$E$204)),1,0))</f>
        <v/>
      </c>
      <c r="J176" s="11">
        <f>IF($I176="","",$A176&amp;"|"&amp;$I176)</f>
        <v/>
      </c>
      <c r="K176" s="7" t="n"/>
    </row>
    <row r="177">
      <c r="A177" s="7" t="n"/>
      <c r="B177" s="7" t="n"/>
      <c r="C177" s="7" t="n"/>
      <c r="D177" s="7" t="n"/>
      <c r="E177" s="8" t="n"/>
      <c r="F177" s="9">
        <f>IF($G177="","",ROUND(($E177-$G177)*24,1))</f>
        <v/>
      </c>
      <c r="G177" s="10">
        <f>IF(OR($A177="",$E177=""),"",IF(SUMPRODUCT(MAX(($A$5:$A$204=$A177)*($E$5:$E$204&lt;$E177)*$E$5:$E$204))&gt;0,SUMPRODUCT(MAX(($A$5:$A$204=$A177)*($E$5:$E$204&lt;$E177)*$E$5:$E$204)),IF(IFERROR(VLOOKUP($A177,Tasks!$A$5:$C$204,3,FALSE),0)&gt;0,VLOOKUP($A177,Tasks!$A$5:$C$204,3,FALSE),"")))</f>
        <v/>
      </c>
      <c r="H177" s="11">
        <f>IF($A177="","",IF(COUNTIF(Tasks!$A$5:$A$204,$A177)=0,"Task not on the Tasks tab",IF(OR($B177="",$C177=""),"",IF(COUNTIFS(States!$I$5:$I$44,$B177,States!$J$5:$J$44,$C177)&gt;0,"","Not an allowed transition"))))</f>
        <v/>
      </c>
      <c r="I177" s="12">
        <f>IF(OR($A177="",$E177=""),"",IF($E177=SUMPRODUCT(MAX(($A$5:$A$204=$A177)*$E$5:$E$204)),1,0))</f>
        <v/>
      </c>
      <c r="J177" s="11">
        <f>IF($I177="","",$A177&amp;"|"&amp;$I177)</f>
        <v/>
      </c>
      <c r="K177" s="7" t="n"/>
    </row>
    <row r="178">
      <c r="A178" s="7" t="n"/>
      <c r="B178" s="7" t="n"/>
      <c r="C178" s="7" t="n"/>
      <c r="D178" s="7" t="n"/>
      <c r="E178" s="8" t="n"/>
      <c r="F178" s="9">
        <f>IF($G178="","",ROUND(($E178-$G178)*24,1))</f>
        <v/>
      </c>
      <c r="G178" s="10">
        <f>IF(OR($A178="",$E178=""),"",IF(SUMPRODUCT(MAX(($A$5:$A$204=$A178)*($E$5:$E$204&lt;$E178)*$E$5:$E$204))&gt;0,SUMPRODUCT(MAX(($A$5:$A$204=$A178)*($E$5:$E$204&lt;$E178)*$E$5:$E$204)),IF(IFERROR(VLOOKUP($A178,Tasks!$A$5:$C$204,3,FALSE),0)&gt;0,VLOOKUP($A178,Tasks!$A$5:$C$204,3,FALSE),"")))</f>
        <v/>
      </c>
      <c r="H178" s="11">
        <f>IF($A178="","",IF(COUNTIF(Tasks!$A$5:$A$204,$A178)=0,"Task not on the Tasks tab",IF(OR($B178="",$C178=""),"",IF(COUNTIFS(States!$I$5:$I$44,$B178,States!$J$5:$J$44,$C178)&gt;0,"","Not an allowed transition"))))</f>
        <v/>
      </c>
      <c r="I178" s="12">
        <f>IF(OR($A178="",$E178=""),"",IF($E178=SUMPRODUCT(MAX(($A$5:$A$204=$A178)*$E$5:$E$204)),1,0))</f>
        <v/>
      </c>
      <c r="J178" s="11">
        <f>IF($I178="","",$A178&amp;"|"&amp;$I178)</f>
        <v/>
      </c>
      <c r="K178" s="7" t="n"/>
    </row>
    <row r="179">
      <c r="A179" s="7" t="n"/>
      <c r="B179" s="7" t="n"/>
      <c r="C179" s="7" t="n"/>
      <c r="D179" s="7" t="n"/>
      <c r="E179" s="8" t="n"/>
      <c r="F179" s="9">
        <f>IF($G179="","",ROUND(($E179-$G179)*24,1))</f>
        <v/>
      </c>
      <c r="G179" s="10">
        <f>IF(OR($A179="",$E179=""),"",IF(SUMPRODUCT(MAX(($A$5:$A$204=$A179)*($E$5:$E$204&lt;$E179)*$E$5:$E$204))&gt;0,SUMPRODUCT(MAX(($A$5:$A$204=$A179)*($E$5:$E$204&lt;$E179)*$E$5:$E$204)),IF(IFERROR(VLOOKUP($A179,Tasks!$A$5:$C$204,3,FALSE),0)&gt;0,VLOOKUP($A179,Tasks!$A$5:$C$204,3,FALSE),"")))</f>
        <v/>
      </c>
      <c r="H179" s="11">
        <f>IF($A179="","",IF(COUNTIF(Tasks!$A$5:$A$204,$A179)=0,"Task not on the Tasks tab",IF(OR($B179="",$C179=""),"",IF(COUNTIFS(States!$I$5:$I$44,$B179,States!$J$5:$J$44,$C179)&gt;0,"","Not an allowed transition"))))</f>
        <v/>
      </c>
      <c r="I179" s="12">
        <f>IF(OR($A179="",$E179=""),"",IF($E179=SUMPRODUCT(MAX(($A$5:$A$204=$A179)*$E$5:$E$204)),1,0))</f>
        <v/>
      </c>
      <c r="J179" s="11">
        <f>IF($I179="","",$A179&amp;"|"&amp;$I179)</f>
        <v/>
      </c>
      <c r="K179" s="7" t="n"/>
    </row>
    <row r="180">
      <c r="A180" s="7" t="n"/>
      <c r="B180" s="7" t="n"/>
      <c r="C180" s="7" t="n"/>
      <c r="D180" s="7" t="n"/>
      <c r="E180" s="8" t="n"/>
      <c r="F180" s="9">
        <f>IF($G180="","",ROUND(($E180-$G180)*24,1))</f>
        <v/>
      </c>
      <c r="G180" s="10">
        <f>IF(OR($A180="",$E180=""),"",IF(SUMPRODUCT(MAX(($A$5:$A$204=$A180)*($E$5:$E$204&lt;$E180)*$E$5:$E$204))&gt;0,SUMPRODUCT(MAX(($A$5:$A$204=$A180)*($E$5:$E$204&lt;$E180)*$E$5:$E$204)),IF(IFERROR(VLOOKUP($A180,Tasks!$A$5:$C$204,3,FALSE),0)&gt;0,VLOOKUP($A180,Tasks!$A$5:$C$204,3,FALSE),"")))</f>
        <v/>
      </c>
      <c r="H180" s="11">
        <f>IF($A180="","",IF(COUNTIF(Tasks!$A$5:$A$204,$A180)=0,"Task not on the Tasks tab",IF(OR($B180="",$C180=""),"",IF(COUNTIFS(States!$I$5:$I$44,$B180,States!$J$5:$J$44,$C180)&gt;0,"","Not an allowed transition"))))</f>
        <v/>
      </c>
      <c r="I180" s="12">
        <f>IF(OR($A180="",$E180=""),"",IF($E180=SUMPRODUCT(MAX(($A$5:$A$204=$A180)*$E$5:$E$204)),1,0))</f>
        <v/>
      </c>
      <c r="J180" s="11">
        <f>IF($I180="","",$A180&amp;"|"&amp;$I180)</f>
        <v/>
      </c>
      <c r="K180" s="7" t="n"/>
    </row>
    <row r="181">
      <c r="A181" s="7" t="n"/>
      <c r="B181" s="7" t="n"/>
      <c r="C181" s="7" t="n"/>
      <c r="D181" s="7" t="n"/>
      <c r="E181" s="8" t="n"/>
      <c r="F181" s="9">
        <f>IF($G181="","",ROUND(($E181-$G181)*24,1))</f>
        <v/>
      </c>
      <c r="G181" s="10">
        <f>IF(OR($A181="",$E181=""),"",IF(SUMPRODUCT(MAX(($A$5:$A$204=$A181)*($E$5:$E$204&lt;$E181)*$E$5:$E$204))&gt;0,SUMPRODUCT(MAX(($A$5:$A$204=$A181)*($E$5:$E$204&lt;$E181)*$E$5:$E$204)),IF(IFERROR(VLOOKUP($A181,Tasks!$A$5:$C$204,3,FALSE),0)&gt;0,VLOOKUP($A181,Tasks!$A$5:$C$204,3,FALSE),"")))</f>
        <v/>
      </c>
      <c r="H181" s="11">
        <f>IF($A181="","",IF(COUNTIF(Tasks!$A$5:$A$204,$A181)=0,"Task not on the Tasks tab",IF(OR($B181="",$C181=""),"",IF(COUNTIFS(States!$I$5:$I$44,$B181,States!$J$5:$J$44,$C181)&gt;0,"","Not an allowed transition"))))</f>
        <v/>
      </c>
      <c r="I181" s="12">
        <f>IF(OR($A181="",$E181=""),"",IF($E181=SUMPRODUCT(MAX(($A$5:$A$204=$A181)*$E$5:$E$204)),1,0))</f>
        <v/>
      </c>
      <c r="J181" s="11">
        <f>IF($I181="","",$A181&amp;"|"&amp;$I181)</f>
        <v/>
      </c>
      <c r="K181" s="7" t="n"/>
    </row>
    <row r="182">
      <c r="A182" s="7" t="n"/>
      <c r="B182" s="7" t="n"/>
      <c r="C182" s="7" t="n"/>
      <c r="D182" s="7" t="n"/>
      <c r="E182" s="8" t="n"/>
      <c r="F182" s="9">
        <f>IF($G182="","",ROUND(($E182-$G182)*24,1))</f>
        <v/>
      </c>
      <c r="G182" s="10">
        <f>IF(OR($A182="",$E182=""),"",IF(SUMPRODUCT(MAX(($A$5:$A$204=$A182)*($E$5:$E$204&lt;$E182)*$E$5:$E$204))&gt;0,SUMPRODUCT(MAX(($A$5:$A$204=$A182)*($E$5:$E$204&lt;$E182)*$E$5:$E$204)),IF(IFERROR(VLOOKUP($A182,Tasks!$A$5:$C$204,3,FALSE),0)&gt;0,VLOOKUP($A182,Tasks!$A$5:$C$204,3,FALSE),"")))</f>
        <v/>
      </c>
      <c r="H182" s="11">
        <f>IF($A182="","",IF(COUNTIF(Tasks!$A$5:$A$204,$A182)=0,"Task not on the Tasks tab",IF(OR($B182="",$C182=""),"",IF(COUNTIFS(States!$I$5:$I$44,$B182,States!$J$5:$J$44,$C182)&gt;0,"","Not an allowed transition"))))</f>
        <v/>
      </c>
      <c r="I182" s="12">
        <f>IF(OR($A182="",$E182=""),"",IF($E182=SUMPRODUCT(MAX(($A$5:$A$204=$A182)*$E$5:$E$204)),1,0))</f>
        <v/>
      </c>
      <c r="J182" s="11">
        <f>IF($I182="","",$A182&amp;"|"&amp;$I182)</f>
        <v/>
      </c>
      <c r="K182" s="7" t="n"/>
    </row>
    <row r="183">
      <c r="A183" s="7" t="n"/>
      <c r="B183" s="7" t="n"/>
      <c r="C183" s="7" t="n"/>
      <c r="D183" s="7" t="n"/>
      <c r="E183" s="8" t="n"/>
      <c r="F183" s="9">
        <f>IF($G183="","",ROUND(($E183-$G183)*24,1))</f>
        <v/>
      </c>
      <c r="G183" s="10">
        <f>IF(OR($A183="",$E183=""),"",IF(SUMPRODUCT(MAX(($A$5:$A$204=$A183)*($E$5:$E$204&lt;$E183)*$E$5:$E$204))&gt;0,SUMPRODUCT(MAX(($A$5:$A$204=$A183)*($E$5:$E$204&lt;$E183)*$E$5:$E$204)),IF(IFERROR(VLOOKUP($A183,Tasks!$A$5:$C$204,3,FALSE),0)&gt;0,VLOOKUP($A183,Tasks!$A$5:$C$204,3,FALSE),"")))</f>
        <v/>
      </c>
      <c r="H183" s="11">
        <f>IF($A183="","",IF(COUNTIF(Tasks!$A$5:$A$204,$A183)=0,"Task not on the Tasks tab",IF(OR($B183="",$C183=""),"",IF(COUNTIFS(States!$I$5:$I$44,$B183,States!$J$5:$J$44,$C183)&gt;0,"","Not an allowed transition"))))</f>
        <v/>
      </c>
      <c r="I183" s="12">
        <f>IF(OR($A183="",$E183=""),"",IF($E183=SUMPRODUCT(MAX(($A$5:$A$204=$A183)*$E$5:$E$204)),1,0))</f>
        <v/>
      </c>
      <c r="J183" s="11">
        <f>IF($I183="","",$A183&amp;"|"&amp;$I183)</f>
        <v/>
      </c>
      <c r="K183" s="7" t="n"/>
    </row>
    <row r="184">
      <c r="A184" s="7" t="n"/>
      <c r="B184" s="7" t="n"/>
      <c r="C184" s="7" t="n"/>
      <c r="D184" s="7" t="n"/>
      <c r="E184" s="8" t="n"/>
      <c r="F184" s="9">
        <f>IF($G184="","",ROUND(($E184-$G184)*24,1))</f>
        <v/>
      </c>
      <c r="G184" s="10">
        <f>IF(OR($A184="",$E184=""),"",IF(SUMPRODUCT(MAX(($A$5:$A$204=$A184)*($E$5:$E$204&lt;$E184)*$E$5:$E$204))&gt;0,SUMPRODUCT(MAX(($A$5:$A$204=$A184)*($E$5:$E$204&lt;$E184)*$E$5:$E$204)),IF(IFERROR(VLOOKUP($A184,Tasks!$A$5:$C$204,3,FALSE),0)&gt;0,VLOOKUP($A184,Tasks!$A$5:$C$204,3,FALSE),"")))</f>
        <v/>
      </c>
      <c r="H184" s="11">
        <f>IF($A184="","",IF(COUNTIF(Tasks!$A$5:$A$204,$A184)=0,"Task not on the Tasks tab",IF(OR($B184="",$C184=""),"",IF(COUNTIFS(States!$I$5:$I$44,$B184,States!$J$5:$J$44,$C184)&gt;0,"","Not an allowed transition"))))</f>
        <v/>
      </c>
      <c r="I184" s="12">
        <f>IF(OR($A184="",$E184=""),"",IF($E184=SUMPRODUCT(MAX(($A$5:$A$204=$A184)*$E$5:$E$204)),1,0))</f>
        <v/>
      </c>
      <c r="J184" s="11">
        <f>IF($I184="","",$A184&amp;"|"&amp;$I184)</f>
        <v/>
      </c>
      <c r="K184" s="7" t="n"/>
    </row>
    <row r="185">
      <c r="A185" s="7" t="n"/>
      <c r="B185" s="7" t="n"/>
      <c r="C185" s="7" t="n"/>
      <c r="D185" s="7" t="n"/>
      <c r="E185" s="8" t="n"/>
      <c r="F185" s="9">
        <f>IF($G185="","",ROUND(($E185-$G185)*24,1))</f>
        <v/>
      </c>
      <c r="G185" s="10">
        <f>IF(OR($A185="",$E185=""),"",IF(SUMPRODUCT(MAX(($A$5:$A$204=$A185)*($E$5:$E$204&lt;$E185)*$E$5:$E$204))&gt;0,SUMPRODUCT(MAX(($A$5:$A$204=$A185)*($E$5:$E$204&lt;$E185)*$E$5:$E$204)),IF(IFERROR(VLOOKUP($A185,Tasks!$A$5:$C$204,3,FALSE),0)&gt;0,VLOOKUP($A185,Tasks!$A$5:$C$204,3,FALSE),"")))</f>
        <v/>
      </c>
      <c r="H185" s="11">
        <f>IF($A185="","",IF(COUNTIF(Tasks!$A$5:$A$204,$A185)=0,"Task not on the Tasks tab",IF(OR($B185="",$C185=""),"",IF(COUNTIFS(States!$I$5:$I$44,$B185,States!$J$5:$J$44,$C185)&gt;0,"","Not an allowed transition"))))</f>
        <v/>
      </c>
      <c r="I185" s="12">
        <f>IF(OR($A185="",$E185=""),"",IF($E185=SUMPRODUCT(MAX(($A$5:$A$204=$A185)*$E$5:$E$204)),1,0))</f>
        <v/>
      </c>
      <c r="J185" s="11">
        <f>IF($I185="","",$A185&amp;"|"&amp;$I185)</f>
        <v/>
      </c>
      <c r="K185" s="7" t="n"/>
    </row>
    <row r="186">
      <c r="A186" s="7" t="n"/>
      <c r="B186" s="7" t="n"/>
      <c r="C186" s="7" t="n"/>
      <c r="D186" s="7" t="n"/>
      <c r="E186" s="8" t="n"/>
      <c r="F186" s="9">
        <f>IF($G186="","",ROUND(($E186-$G186)*24,1))</f>
        <v/>
      </c>
      <c r="G186" s="10">
        <f>IF(OR($A186="",$E186=""),"",IF(SUMPRODUCT(MAX(($A$5:$A$204=$A186)*($E$5:$E$204&lt;$E186)*$E$5:$E$204))&gt;0,SUMPRODUCT(MAX(($A$5:$A$204=$A186)*($E$5:$E$204&lt;$E186)*$E$5:$E$204)),IF(IFERROR(VLOOKUP($A186,Tasks!$A$5:$C$204,3,FALSE),0)&gt;0,VLOOKUP($A186,Tasks!$A$5:$C$204,3,FALSE),"")))</f>
        <v/>
      </c>
      <c r="H186" s="11">
        <f>IF($A186="","",IF(COUNTIF(Tasks!$A$5:$A$204,$A186)=0,"Task not on the Tasks tab",IF(OR($B186="",$C186=""),"",IF(COUNTIFS(States!$I$5:$I$44,$B186,States!$J$5:$J$44,$C186)&gt;0,"","Not an allowed transition"))))</f>
        <v/>
      </c>
      <c r="I186" s="12">
        <f>IF(OR($A186="",$E186=""),"",IF($E186=SUMPRODUCT(MAX(($A$5:$A$204=$A186)*$E$5:$E$204)),1,0))</f>
        <v/>
      </c>
      <c r="J186" s="11">
        <f>IF($I186="","",$A186&amp;"|"&amp;$I186)</f>
        <v/>
      </c>
      <c r="K186" s="7" t="n"/>
    </row>
    <row r="187">
      <c r="A187" s="7" t="n"/>
      <c r="B187" s="7" t="n"/>
      <c r="C187" s="7" t="n"/>
      <c r="D187" s="7" t="n"/>
      <c r="E187" s="8" t="n"/>
      <c r="F187" s="9">
        <f>IF($G187="","",ROUND(($E187-$G187)*24,1))</f>
        <v/>
      </c>
      <c r="G187" s="10">
        <f>IF(OR($A187="",$E187=""),"",IF(SUMPRODUCT(MAX(($A$5:$A$204=$A187)*($E$5:$E$204&lt;$E187)*$E$5:$E$204))&gt;0,SUMPRODUCT(MAX(($A$5:$A$204=$A187)*($E$5:$E$204&lt;$E187)*$E$5:$E$204)),IF(IFERROR(VLOOKUP($A187,Tasks!$A$5:$C$204,3,FALSE),0)&gt;0,VLOOKUP($A187,Tasks!$A$5:$C$204,3,FALSE),"")))</f>
        <v/>
      </c>
      <c r="H187" s="11">
        <f>IF($A187="","",IF(COUNTIF(Tasks!$A$5:$A$204,$A187)=0,"Task not on the Tasks tab",IF(OR($B187="",$C187=""),"",IF(COUNTIFS(States!$I$5:$I$44,$B187,States!$J$5:$J$44,$C187)&gt;0,"","Not an allowed transition"))))</f>
        <v/>
      </c>
      <c r="I187" s="12">
        <f>IF(OR($A187="",$E187=""),"",IF($E187=SUMPRODUCT(MAX(($A$5:$A$204=$A187)*$E$5:$E$204)),1,0))</f>
        <v/>
      </c>
      <c r="J187" s="11">
        <f>IF($I187="","",$A187&amp;"|"&amp;$I187)</f>
        <v/>
      </c>
      <c r="K187" s="7" t="n"/>
    </row>
    <row r="188">
      <c r="A188" s="7" t="n"/>
      <c r="B188" s="7" t="n"/>
      <c r="C188" s="7" t="n"/>
      <c r="D188" s="7" t="n"/>
      <c r="E188" s="8" t="n"/>
      <c r="F188" s="9">
        <f>IF($G188="","",ROUND(($E188-$G188)*24,1))</f>
        <v/>
      </c>
      <c r="G188" s="10">
        <f>IF(OR($A188="",$E188=""),"",IF(SUMPRODUCT(MAX(($A$5:$A$204=$A188)*($E$5:$E$204&lt;$E188)*$E$5:$E$204))&gt;0,SUMPRODUCT(MAX(($A$5:$A$204=$A188)*($E$5:$E$204&lt;$E188)*$E$5:$E$204)),IF(IFERROR(VLOOKUP($A188,Tasks!$A$5:$C$204,3,FALSE),0)&gt;0,VLOOKUP($A188,Tasks!$A$5:$C$204,3,FALSE),"")))</f>
        <v/>
      </c>
      <c r="H188" s="11">
        <f>IF($A188="","",IF(COUNTIF(Tasks!$A$5:$A$204,$A188)=0,"Task not on the Tasks tab",IF(OR($B188="",$C188=""),"",IF(COUNTIFS(States!$I$5:$I$44,$B188,States!$J$5:$J$44,$C188)&gt;0,"","Not an allowed transition"))))</f>
        <v/>
      </c>
      <c r="I188" s="12">
        <f>IF(OR($A188="",$E188=""),"",IF($E188=SUMPRODUCT(MAX(($A$5:$A$204=$A188)*$E$5:$E$204)),1,0))</f>
        <v/>
      </c>
      <c r="J188" s="11">
        <f>IF($I188="","",$A188&amp;"|"&amp;$I188)</f>
        <v/>
      </c>
      <c r="K188" s="7" t="n"/>
    </row>
    <row r="189">
      <c r="A189" s="7" t="n"/>
      <c r="B189" s="7" t="n"/>
      <c r="C189" s="7" t="n"/>
      <c r="D189" s="7" t="n"/>
      <c r="E189" s="8" t="n"/>
      <c r="F189" s="9">
        <f>IF($G189="","",ROUND(($E189-$G189)*24,1))</f>
        <v/>
      </c>
      <c r="G189" s="10">
        <f>IF(OR($A189="",$E189=""),"",IF(SUMPRODUCT(MAX(($A$5:$A$204=$A189)*($E$5:$E$204&lt;$E189)*$E$5:$E$204))&gt;0,SUMPRODUCT(MAX(($A$5:$A$204=$A189)*($E$5:$E$204&lt;$E189)*$E$5:$E$204)),IF(IFERROR(VLOOKUP($A189,Tasks!$A$5:$C$204,3,FALSE),0)&gt;0,VLOOKUP($A189,Tasks!$A$5:$C$204,3,FALSE),"")))</f>
        <v/>
      </c>
      <c r="H189" s="11">
        <f>IF($A189="","",IF(COUNTIF(Tasks!$A$5:$A$204,$A189)=0,"Task not on the Tasks tab",IF(OR($B189="",$C189=""),"",IF(COUNTIFS(States!$I$5:$I$44,$B189,States!$J$5:$J$44,$C189)&gt;0,"","Not an allowed transition"))))</f>
        <v/>
      </c>
      <c r="I189" s="12">
        <f>IF(OR($A189="",$E189=""),"",IF($E189=SUMPRODUCT(MAX(($A$5:$A$204=$A189)*$E$5:$E$204)),1,0))</f>
        <v/>
      </c>
      <c r="J189" s="11">
        <f>IF($I189="","",$A189&amp;"|"&amp;$I189)</f>
        <v/>
      </c>
      <c r="K189" s="7" t="n"/>
    </row>
    <row r="190">
      <c r="A190" s="7" t="n"/>
      <c r="B190" s="7" t="n"/>
      <c r="C190" s="7" t="n"/>
      <c r="D190" s="7" t="n"/>
      <c r="E190" s="8" t="n"/>
      <c r="F190" s="9">
        <f>IF($G190="","",ROUND(($E190-$G190)*24,1))</f>
        <v/>
      </c>
      <c r="G190" s="10">
        <f>IF(OR($A190="",$E190=""),"",IF(SUMPRODUCT(MAX(($A$5:$A$204=$A190)*($E$5:$E$204&lt;$E190)*$E$5:$E$204))&gt;0,SUMPRODUCT(MAX(($A$5:$A$204=$A190)*($E$5:$E$204&lt;$E190)*$E$5:$E$204)),IF(IFERROR(VLOOKUP($A190,Tasks!$A$5:$C$204,3,FALSE),0)&gt;0,VLOOKUP($A190,Tasks!$A$5:$C$204,3,FALSE),"")))</f>
        <v/>
      </c>
      <c r="H190" s="11">
        <f>IF($A190="","",IF(COUNTIF(Tasks!$A$5:$A$204,$A190)=0,"Task not on the Tasks tab",IF(OR($B190="",$C190=""),"",IF(COUNTIFS(States!$I$5:$I$44,$B190,States!$J$5:$J$44,$C190)&gt;0,"","Not an allowed transition"))))</f>
        <v/>
      </c>
      <c r="I190" s="12">
        <f>IF(OR($A190="",$E190=""),"",IF($E190=SUMPRODUCT(MAX(($A$5:$A$204=$A190)*$E$5:$E$204)),1,0))</f>
        <v/>
      </c>
      <c r="J190" s="11">
        <f>IF($I190="","",$A190&amp;"|"&amp;$I190)</f>
        <v/>
      </c>
      <c r="K190" s="7" t="n"/>
    </row>
    <row r="191">
      <c r="A191" s="7" t="n"/>
      <c r="B191" s="7" t="n"/>
      <c r="C191" s="7" t="n"/>
      <c r="D191" s="7" t="n"/>
      <c r="E191" s="8" t="n"/>
      <c r="F191" s="9">
        <f>IF($G191="","",ROUND(($E191-$G191)*24,1))</f>
        <v/>
      </c>
      <c r="G191" s="10">
        <f>IF(OR($A191="",$E191=""),"",IF(SUMPRODUCT(MAX(($A$5:$A$204=$A191)*($E$5:$E$204&lt;$E191)*$E$5:$E$204))&gt;0,SUMPRODUCT(MAX(($A$5:$A$204=$A191)*($E$5:$E$204&lt;$E191)*$E$5:$E$204)),IF(IFERROR(VLOOKUP($A191,Tasks!$A$5:$C$204,3,FALSE),0)&gt;0,VLOOKUP($A191,Tasks!$A$5:$C$204,3,FALSE),"")))</f>
        <v/>
      </c>
      <c r="H191" s="11">
        <f>IF($A191="","",IF(COUNTIF(Tasks!$A$5:$A$204,$A191)=0,"Task not on the Tasks tab",IF(OR($B191="",$C191=""),"",IF(COUNTIFS(States!$I$5:$I$44,$B191,States!$J$5:$J$44,$C191)&gt;0,"","Not an allowed transition"))))</f>
        <v/>
      </c>
      <c r="I191" s="12">
        <f>IF(OR($A191="",$E191=""),"",IF($E191=SUMPRODUCT(MAX(($A$5:$A$204=$A191)*$E$5:$E$204)),1,0))</f>
        <v/>
      </c>
      <c r="J191" s="11">
        <f>IF($I191="","",$A191&amp;"|"&amp;$I191)</f>
        <v/>
      </c>
      <c r="K191" s="7" t="n"/>
    </row>
    <row r="192">
      <c r="A192" s="7" t="n"/>
      <c r="B192" s="7" t="n"/>
      <c r="C192" s="7" t="n"/>
      <c r="D192" s="7" t="n"/>
      <c r="E192" s="8" t="n"/>
      <c r="F192" s="9">
        <f>IF($G192="","",ROUND(($E192-$G192)*24,1))</f>
        <v/>
      </c>
      <c r="G192" s="10">
        <f>IF(OR($A192="",$E192=""),"",IF(SUMPRODUCT(MAX(($A$5:$A$204=$A192)*($E$5:$E$204&lt;$E192)*$E$5:$E$204))&gt;0,SUMPRODUCT(MAX(($A$5:$A$204=$A192)*($E$5:$E$204&lt;$E192)*$E$5:$E$204)),IF(IFERROR(VLOOKUP($A192,Tasks!$A$5:$C$204,3,FALSE),0)&gt;0,VLOOKUP($A192,Tasks!$A$5:$C$204,3,FALSE),"")))</f>
        <v/>
      </c>
      <c r="H192" s="11">
        <f>IF($A192="","",IF(COUNTIF(Tasks!$A$5:$A$204,$A192)=0,"Task not on the Tasks tab",IF(OR($B192="",$C192=""),"",IF(COUNTIFS(States!$I$5:$I$44,$B192,States!$J$5:$J$44,$C192)&gt;0,"","Not an allowed transition"))))</f>
        <v/>
      </c>
      <c r="I192" s="12">
        <f>IF(OR($A192="",$E192=""),"",IF($E192=SUMPRODUCT(MAX(($A$5:$A$204=$A192)*$E$5:$E$204)),1,0))</f>
        <v/>
      </c>
      <c r="J192" s="11">
        <f>IF($I192="","",$A192&amp;"|"&amp;$I192)</f>
        <v/>
      </c>
      <c r="K192" s="7" t="n"/>
    </row>
    <row r="193">
      <c r="A193" s="7" t="n"/>
      <c r="B193" s="7" t="n"/>
      <c r="C193" s="7" t="n"/>
      <c r="D193" s="7" t="n"/>
      <c r="E193" s="8" t="n"/>
      <c r="F193" s="9">
        <f>IF($G193="","",ROUND(($E193-$G193)*24,1))</f>
        <v/>
      </c>
      <c r="G193" s="10">
        <f>IF(OR($A193="",$E193=""),"",IF(SUMPRODUCT(MAX(($A$5:$A$204=$A193)*($E$5:$E$204&lt;$E193)*$E$5:$E$204))&gt;0,SUMPRODUCT(MAX(($A$5:$A$204=$A193)*($E$5:$E$204&lt;$E193)*$E$5:$E$204)),IF(IFERROR(VLOOKUP($A193,Tasks!$A$5:$C$204,3,FALSE),0)&gt;0,VLOOKUP($A193,Tasks!$A$5:$C$204,3,FALSE),"")))</f>
        <v/>
      </c>
      <c r="H193" s="11">
        <f>IF($A193="","",IF(COUNTIF(Tasks!$A$5:$A$204,$A193)=0,"Task not on the Tasks tab",IF(OR($B193="",$C193=""),"",IF(COUNTIFS(States!$I$5:$I$44,$B193,States!$J$5:$J$44,$C193)&gt;0,"","Not an allowed transition"))))</f>
        <v/>
      </c>
      <c r="I193" s="12">
        <f>IF(OR($A193="",$E193=""),"",IF($E193=SUMPRODUCT(MAX(($A$5:$A$204=$A193)*$E$5:$E$204)),1,0))</f>
        <v/>
      </c>
      <c r="J193" s="11">
        <f>IF($I193="","",$A193&amp;"|"&amp;$I193)</f>
        <v/>
      </c>
      <c r="K193" s="7" t="n"/>
    </row>
    <row r="194">
      <c r="A194" s="7" t="n"/>
      <c r="B194" s="7" t="n"/>
      <c r="C194" s="7" t="n"/>
      <c r="D194" s="7" t="n"/>
      <c r="E194" s="8" t="n"/>
      <c r="F194" s="9">
        <f>IF($G194="","",ROUND(($E194-$G194)*24,1))</f>
        <v/>
      </c>
      <c r="G194" s="10">
        <f>IF(OR($A194="",$E194=""),"",IF(SUMPRODUCT(MAX(($A$5:$A$204=$A194)*($E$5:$E$204&lt;$E194)*$E$5:$E$204))&gt;0,SUMPRODUCT(MAX(($A$5:$A$204=$A194)*($E$5:$E$204&lt;$E194)*$E$5:$E$204)),IF(IFERROR(VLOOKUP($A194,Tasks!$A$5:$C$204,3,FALSE),0)&gt;0,VLOOKUP($A194,Tasks!$A$5:$C$204,3,FALSE),"")))</f>
        <v/>
      </c>
      <c r="H194" s="11">
        <f>IF($A194="","",IF(COUNTIF(Tasks!$A$5:$A$204,$A194)=0,"Task not on the Tasks tab",IF(OR($B194="",$C194=""),"",IF(COUNTIFS(States!$I$5:$I$44,$B194,States!$J$5:$J$44,$C194)&gt;0,"","Not an allowed transition"))))</f>
        <v/>
      </c>
      <c r="I194" s="12">
        <f>IF(OR($A194="",$E194=""),"",IF($E194=SUMPRODUCT(MAX(($A$5:$A$204=$A194)*$E$5:$E$204)),1,0))</f>
        <v/>
      </c>
      <c r="J194" s="11">
        <f>IF($I194="","",$A194&amp;"|"&amp;$I194)</f>
        <v/>
      </c>
      <c r="K194" s="7" t="n"/>
    </row>
    <row r="195">
      <c r="A195" s="7" t="n"/>
      <c r="B195" s="7" t="n"/>
      <c r="C195" s="7" t="n"/>
      <c r="D195" s="7" t="n"/>
      <c r="E195" s="8" t="n"/>
      <c r="F195" s="9">
        <f>IF($G195="","",ROUND(($E195-$G195)*24,1))</f>
        <v/>
      </c>
      <c r="G195" s="10">
        <f>IF(OR($A195="",$E195=""),"",IF(SUMPRODUCT(MAX(($A$5:$A$204=$A195)*($E$5:$E$204&lt;$E195)*$E$5:$E$204))&gt;0,SUMPRODUCT(MAX(($A$5:$A$204=$A195)*($E$5:$E$204&lt;$E195)*$E$5:$E$204)),IF(IFERROR(VLOOKUP($A195,Tasks!$A$5:$C$204,3,FALSE),0)&gt;0,VLOOKUP($A195,Tasks!$A$5:$C$204,3,FALSE),"")))</f>
        <v/>
      </c>
      <c r="H195" s="11">
        <f>IF($A195="","",IF(COUNTIF(Tasks!$A$5:$A$204,$A195)=0,"Task not on the Tasks tab",IF(OR($B195="",$C195=""),"",IF(COUNTIFS(States!$I$5:$I$44,$B195,States!$J$5:$J$44,$C195)&gt;0,"","Not an allowed transition"))))</f>
        <v/>
      </c>
      <c r="I195" s="12">
        <f>IF(OR($A195="",$E195=""),"",IF($E195=SUMPRODUCT(MAX(($A$5:$A$204=$A195)*$E$5:$E$204)),1,0))</f>
        <v/>
      </c>
      <c r="J195" s="11">
        <f>IF($I195="","",$A195&amp;"|"&amp;$I195)</f>
        <v/>
      </c>
      <c r="K195" s="7" t="n"/>
    </row>
    <row r="196">
      <c r="A196" s="7" t="n"/>
      <c r="B196" s="7" t="n"/>
      <c r="C196" s="7" t="n"/>
      <c r="D196" s="7" t="n"/>
      <c r="E196" s="8" t="n"/>
      <c r="F196" s="9">
        <f>IF($G196="","",ROUND(($E196-$G196)*24,1))</f>
        <v/>
      </c>
      <c r="G196" s="10">
        <f>IF(OR($A196="",$E196=""),"",IF(SUMPRODUCT(MAX(($A$5:$A$204=$A196)*($E$5:$E$204&lt;$E196)*$E$5:$E$204))&gt;0,SUMPRODUCT(MAX(($A$5:$A$204=$A196)*($E$5:$E$204&lt;$E196)*$E$5:$E$204)),IF(IFERROR(VLOOKUP($A196,Tasks!$A$5:$C$204,3,FALSE),0)&gt;0,VLOOKUP($A196,Tasks!$A$5:$C$204,3,FALSE),"")))</f>
        <v/>
      </c>
      <c r="H196" s="11">
        <f>IF($A196="","",IF(COUNTIF(Tasks!$A$5:$A$204,$A196)=0,"Task not on the Tasks tab",IF(OR($B196="",$C196=""),"",IF(COUNTIFS(States!$I$5:$I$44,$B196,States!$J$5:$J$44,$C196)&gt;0,"","Not an allowed transition"))))</f>
        <v/>
      </c>
      <c r="I196" s="12">
        <f>IF(OR($A196="",$E196=""),"",IF($E196=SUMPRODUCT(MAX(($A$5:$A$204=$A196)*$E$5:$E$204)),1,0))</f>
        <v/>
      </c>
      <c r="J196" s="11">
        <f>IF($I196="","",$A196&amp;"|"&amp;$I196)</f>
        <v/>
      </c>
      <c r="K196" s="7" t="n"/>
    </row>
    <row r="197">
      <c r="A197" s="7" t="n"/>
      <c r="B197" s="7" t="n"/>
      <c r="C197" s="7" t="n"/>
      <c r="D197" s="7" t="n"/>
      <c r="E197" s="8" t="n"/>
      <c r="F197" s="9">
        <f>IF($G197="","",ROUND(($E197-$G197)*24,1))</f>
        <v/>
      </c>
      <c r="G197" s="10">
        <f>IF(OR($A197="",$E197=""),"",IF(SUMPRODUCT(MAX(($A$5:$A$204=$A197)*($E$5:$E$204&lt;$E197)*$E$5:$E$204))&gt;0,SUMPRODUCT(MAX(($A$5:$A$204=$A197)*($E$5:$E$204&lt;$E197)*$E$5:$E$204)),IF(IFERROR(VLOOKUP($A197,Tasks!$A$5:$C$204,3,FALSE),0)&gt;0,VLOOKUP($A197,Tasks!$A$5:$C$204,3,FALSE),"")))</f>
        <v/>
      </c>
      <c r="H197" s="11">
        <f>IF($A197="","",IF(COUNTIF(Tasks!$A$5:$A$204,$A197)=0,"Task not on the Tasks tab",IF(OR($B197="",$C197=""),"",IF(COUNTIFS(States!$I$5:$I$44,$B197,States!$J$5:$J$44,$C197)&gt;0,"","Not an allowed transition"))))</f>
        <v/>
      </c>
      <c r="I197" s="12">
        <f>IF(OR($A197="",$E197=""),"",IF($E197=SUMPRODUCT(MAX(($A$5:$A$204=$A197)*$E$5:$E$204)),1,0))</f>
        <v/>
      </c>
      <c r="J197" s="11">
        <f>IF($I197="","",$A197&amp;"|"&amp;$I197)</f>
        <v/>
      </c>
      <c r="K197" s="7" t="n"/>
    </row>
    <row r="198">
      <c r="A198" s="7" t="n"/>
      <c r="B198" s="7" t="n"/>
      <c r="C198" s="7" t="n"/>
      <c r="D198" s="7" t="n"/>
      <c r="E198" s="8" t="n"/>
      <c r="F198" s="9">
        <f>IF($G198="","",ROUND(($E198-$G198)*24,1))</f>
        <v/>
      </c>
      <c r="G198" s="10">
        <f>IF(OR($A198="",$E198=""),"",IF(SUMPRODUCT(MAX(($A$5:$A$204=$A198)*($E$5:$E$204&lt;$E198)*$E$5:$E$204))&gt;0,SUMPRODUCT(MAX(($A$5:$A$204=$A198)*($E$5:$E$204&lt;$E198)*$E$5:$E$204)),IF(IFERROR(VLOOKUP($A198,Tasks!$A$5:$C$204,3,FALSE),0)&gt;0,VLOOKUP($A198,Tasks!$A$5:$C$204,3,FALSE),"")))</f>
        <v/>
      </c>
      <c r="H198" s="11">
        <f>IF($A198="","",IF(COUNTIF(Tasks!$A$5:$A$204,$A198)=0,"Task not on the Tasks tab",IF(OR($B198="",$C198=""),"",IF(COUNTIFS(States!$I$5:$I$44,$B198,States!$J$5:$J$44,$C198)&gt;0,"","Not an allowed transition"))))</f>
        <v/>
      </c>
      <c r="I198" s="12">
        <f>IF(OR($A198="",$E198=""),"",IF($E198=SUMPRODUCT(MAX(($A$5:$A$204=$A198)*$E$5:$E$204)),1,0))</f>
        <v/>
      </c>
      <c r="J198" s="11">
        <f>IF($I198="","",$A198&amp;"|"&amp;$I198)</f>
        <v/>
      </c>
      <c r="K198" s="7" t="n"/>
    </row>
    <row r="199">
      <c r="A199" s="7" t="n"/>
      <c r="B199" s="7" t="n"/>
      <c r="C199" s="7" t="n"/>
      <c r="D199" s="7" t="n"/>
      <c r="E199" s="8" t="n"/>
      <c r="F199" s="9">
        <f>IF($G199="","",ROUND(($E199-$G199)*24,1))</f>
        <v/>
      </c>
      <c r="G199" s="10">
        <f>IF(OR($A199="",$E199=""),"",IF(SUMPRODUCT(MAX(($A$5:$A$204=$A199)*($E$5:$E$204&lt;$E199)*$E$5:$E$204))&gt;0,SUMPRODUCT(MAX(($A$5:$A$204=$A199)*($E$5:$E$204&lt;$E199)*$E$5:$E$204)),IF(IFERROR(VLOOKUP($A199,Tasks!$A$5:$C$204,3,FALSE),0)&gt;0,VLOOKUP($A199,Tasks!$A$5:$C$204,3,FALSE),"")))</f>
        <v/>
      </c>
      <c r="H199" s="11">
        <f>IF($A199="","",IF(COUNTIF(Tasks!$A$5:$A$204,$A199)=0,"Task not on the Tasks tab",IF(OR($B199="",$C199=""),"",IF(COUNTIFS(States!$I$5:$I$44,$B199,States!$J$5:$J$44,$C199)&gt;0,"","Not an allowed transition"))))</f>
        <v/>
      </c>
      <c r="I199" s="12">
        <f>IF(OR($A199="",$E199=""),"",IF($E199=SUMPRODUCT(MAX(($A$5:$A$204=$A199)*$E$5:$E$204)),1,0))</f>
        <v/>
      </c>
      <c r="J199" s="11">
        <f>IF($I199="","",$A199&amp;"|"&amp;$I199)</f>
        <v/>
      </c>
      <c r="K199" s="7" t="n"/>
    </row>
    <row r="200">
      <c r="A200" s="7" t="n"/>
      <c r="B200" s="7" t="n"/>
      <c r="C200" s="7" t="n"/>
      <c r="D200" s="7" t="n"/>
      <c r="E200" s="8" t="n"/>
      <c r="F200" s="9">
        <f>IF($G200="","",ROUND(($E200-$G200)*24,1))</f>
        <v/>
      </c>
      <c r="G200" s="10">
        <f>IF(OR($A200="",$E200=""),"",IF(SUMPRODUCT(MAX(($A$5:$A$204=$A200)*($E$5:$E$204&lt;$E200)*$E$5:$E$204))&gt;0,SUMPRODUCT(MAX(($A$5:$A$204=$A200)*($E$5:$E$204&lt;$E200)*$E$5:$E$204)),IF(IFERROR(VLOOKUP($A200,Tasks!$A$5:$C$204,3,FALSE),0)&gt;0,VLOOKUP($A200,Tasks!$A$5:$C$204,3,FALSE),"")))</f>
        <v/>
      </c>
      <c r="H200" s="11">
        <f>IF($A200="","",IF(COUNTIF(Tasks!$A$5:$A$204,$A200)=0,"Task not on the Tasks tab",IF(OR($B200="",$C200=""),"",IF(COUNTIFS(States!$I$5:$I$44,$B200,States!$J$5:$J$44,$C200)&gt;0,"","Not an allowed transition"))))</f>
        <v/>
      </c>
      <c r="I200" s="12">
        <f>IF(OR($A200="",$E200=""),"",IF($E200=SUMPRODUCT(MAX(($A$5:$A$204=$A200)*$E$5:$E$204)),1,0))</f>
        <v/>
      </c>
      <c r="J200" s="11">
        <f>IF($I200="","",$A200&amp;"|"&amp;$I200)</f>
        <v/>
      </c>
      <c r="K200" s="7" t="n"/>
    </row>
    <row r="201">
      <c r="A201" s="7" t="n"/>
      <c r="B201" s="7" t="n"/>
      <c r="C201" s="7" t="n"/>
      <c r="D201" s="7" t="n"/>
      <c r="E201" s="8" t="n"/>
      <c r="F201" s="9">
        <f>IF($G201="","",ROUND(($E201-$G201)*24,1))</f>
        <v/>
      </c>
      <c r="G201" s="10">
        <f>IF(OR($A201="",$E201=""),"",IF(SUMPRODUCT(MAX(($A$5:$A$204=$A201)*($E$5:$E$204&lt;$E201)*$E$5:$E$204))&gt;0,SUMPRODUCT(MAX(($A$5:$A$204=$A201)*($E$5:$E$204&lt;$E201)*$E$5:$E$204)),IF(IFERROR(VLOOKUP($A201,Tasks!$A$5:$C$204,3,FALSE),0)&gt;0,VLOOKUP($A201,Tasks!$A$5:$C$204,3,FALSE),"")))</f>
        <v/>
      </c>
      <c r="H201" s="11">
        <f>IF($A201="","",IF(COUNTIF(Tasks!$A$5:$A$204,$A201)=0,"Task not on the Tasks tab",IF(OR($B201="",$C201=""),"",IF(COUNTIFS(States!$I$5:$I$44,$B201,States!$J$5:$J$44,$C201)&gt;0,"","Not an allowed transition"))))</f>
        <v/>
      </c>
      <c r="I201" s="12">
        <f>IF(OR($A201="",$E201=""),"",IF($E201=SUMPRODUCT(MAX(($A$5:$A$204=$A201)*$E$5:$E$204)),1,0))</f>
        <v/>
      </c>
      <c r="J201" s="11">
        <f>IF($I201="","",$A201&amp;"|"&amp;$I201)</f>
        <v/>
      </c>
      <c r="K201" s="7" t="n"/>
    </row>
    <row r="202">
      <c r="A202" s="7" t="n"/>
      <c r="B202" s="7" t="n"/>
      <c r="C202" s="7" t="n"/>
      <c r="D202" s="7" t="n"/>
      <c r="E202" s="8" t="n"/>
      <c r="F202" s="9">
        <f>IF($G202="","",ROUND(($E202-$G202)*24,1))</f>
        <v/>
      </c>
      <c r="G202" s="10">
        <f>IF(OR($A202="",$E202=""),"",IF(SUMPRODUCT(MAX(($A$5:$A$204=$A202)*($E$5:$E$204&lt;$E202)*$E$5:$E$204))&gt;0,SUMPRODUCT(MAX(($A$5:$A$204=$A202)*($E$5:$E$204&lt;$E202)*$E$5:$E$204)),IF(IFERROR(VLOOKUP($A202,Tasks!$A$5:$C$204,3,FALSE),0)&gt;0,VLOOKUP($A202,Tasks!$A$5:$C$204,3,FALSE),"")))</f>
        <v/>
      </c>
      <c r="H202" s="11">
        <f>IF($A202="","",IF(COUNTIF(Tasks!$A$5:$A$204,$A202)=0,"Task not on the Tasks tab",IF(OR($B202="",$C202=""),"",IF(COUNTIFS(States!$I$5:$I$44,$B202,States!$J$5:$J$44,$C202)&gt;0,"","Not an allowed transition"))))</f>
        <v/>
      </c>
      <c r="I202" s="12">
        <f>IF(OR($A202="",$E202=""),"",IF($E202=SUMPRODUCT(MAX(($A$5:$A$204=$A202)*$E$5:$E$204)),1,0))</f>
        <v/>
      </c>
      <c r="J202" s="11">
        <f>IF($I202="","",$A202&amp;"|"&amp;$I202)</f>
        <v/>
      </c>
      <c r="K202" s="7" t="n"/>
    </row>
    <row r="203">
      <c r="A203" s="7" t="n"/>
      <c r="B203" s="7" t="n"/>
      <c r="C203" s="7" t="n"/>
      <c r="D203" s="7" t="n"/>
      <c r="E203" s="8" t="n"/>
      <c r="F203" s="9">
        <f>IF($G203="","",ROUND(($E203-$G203)*24,1))</f>
        <v/>
      </c>
      <c r="G203" s="10">
        <f>IF(OR($A203="",$E203=""),"",IF(SUMPRODUCT(MAX(($A$5:$A$204=$A203)*($E$5:$E$204&lt;$E203)*$E$5:$E$204))&gt;0,SUMPRODUCT(MAX(($A$5:$A$204=$A203)*($E$5:$E$204&lt;$E203)*$E$5:$E$204)),IF(IFERROR(VLOOKUP($A203,Tasks!$A$5:$C$204,3,FALSE),0)&gt;0,VLOOKUP($A203,Tasks!$A$5:$C$204,3,FALSE),"")))</f>
        <v/>
      </c>
      <c r="H203" s="11">
        <f>IF($A203="","",IF(COUNTIF(Tasks!$A$5:$A$204,$A203)=0,"Task not on the Tasks tab",IF(OR($B203="",$C203=""),"",IF(COUNTIFS(States!$I$5:$I$44,$B203,States!$J$5:$J$44,$C203)&gt;0,"","Not an allowed transition"))))</f>
        <v/>
      </c>
      <c r="I203" s="12">
        <f>IF(OR($A203="",$E203=""),"",IF($E203=SUMPRODUCT(MAX(($A$5:$A$204=$A203)*$E$5:$E$204)),1,0))</f>
        <v/>
      </c>
      <c r="J203" s="11">
        <f>IF($I203="","",$A203&amp;"|"&amp;$I203)</f>
        <v/>
      </c>
      <c r="K203" s="7" t="n"/>
    </row>
    <row r="204">
      <c r="A204" s="7" t="n"/>
      <c r="B204" s="7" t="n"/>
      <c r="C204" s="7" t="n"/>
      <c r="D204" s="7" t="n"/>
      <c r="E204" s="8" t="n"/>
      <c r="F204" s="9">
        <f>IF($G204="","",ROUND(($E204-$G204)*24,1))</f>
        <v/>
      </c>
      <c r="G204" s="10">
        <f>IF(OR($A204="",$E204=""),"",IF(SUMPRODUCT(MAX(($A$5:$A$204=$A204)*($E$5:$E$204&lt;$E204)*$E$5:$E$204))&gt;0,SUMPRODUCT(MAX(($A$5:$A$204=$A204)*($E$5:$E$204&lt;$E204)*$E$5:$E$204)),IF(IFERROR(VLOOKUP($A204,Tasks!$A$5:$C$204,3,FALSE),0)&gt;0,VLOOKUP($A204,Tasks!$A$5:$C$204,3,FALSE),"")))</f>
        <v/>
      </c>
      <c r="H204" s="11">
        <f>IF($A204="","",IF(COUNTIF(Tasks!$A$5:$A$204,$A204)=0,"Task not on the Tasks tab",IF(OR($B204="",$C204=""),"",IF(COUNTIFS(States!$I$5:$I$44,$B204,States!$J$5:$J$44,$C204)&gt;0,"","Not an allowed transition"))))</f>
        <v/>
      </c>
      <c r="I204" s="12">
        <f>IF(OR($A204="",$E204=""),"",IF($E204=SUMPRODUCT(MAX(($A$5:$A$204=$A204)*$E$5:$E$204)),1,0))</f>
        <v/>
      </c>
      <c r="J204" s="11">
        <f>IF($I204="","",$A204&amp;"|"&amp;$I204)</f>
        <v/>
      </c>
      <c r="K204" s="7" t="n"/>
    </row>
  </sheetData>
  <conditionalFormatting sqref="F5:F204">
    <cfRule type="colorScale" priority="1">
      <colorScale>
        <cfvo type="num" val="0"/>
        <cfvo type="num" val="8"/>
        <cfvo type="num" val="48"/>
        <color rgb="00C6EFCE"/>
        <color rgb="00FFEB9C"/>
        <color rgb="00FFC7CE"/>
      </colorScale>
    </cfRule>
  </conditionalFormatting>
  <conditionalFormatting sqref="H5:H204">
    <cfRule type="cellIs" priority="2" operator="notEqual" dxfId="0">
      <formula>""</formula>
    </cfRule>
  </conditionalFormatting>
  <dataValidations count="1">
    <dataValidation sqref="B5:B204 C5:C204" showDropDown="0" showInputMessage="0" showErrorMessage="0" allowBlank="1" promptTitle="State" prompt="Use the names on the States tab exactly. A state spelt two ways is two states, and neither average is right." type="list">
      <formula1>"Draft,Review,Rework,Approved,Cancelled"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204"/>
  <sheetViews>
    <sheetView workbookViewId="0">
      <pane ySplit="4" topLeftCell="A5" activePane="bottomLeft" state="frozen"/>
      <selection pane="bottomLeft" activeCell="A1" sqref="A1"/>
    </sheetView>
  </sheetViews>
  <sheetFormatPr baseColWidth="8" defaultRowHeight="15"/>
  <cols>
    <col width="10" customWidth="1" min="1" max="1"/>
    <col width="34" customWidth="1" min="2" max="2"/>
    <col width="17" customWidth="1" min="3" max="3"/>
    <col width="14" customWidth="1" min="4" max="4"/>
    <col width="10" customWidth="1" min="5" max="5"/>
    <col width="12" customWidth="1" min="6" max="6"/>
    <col width="13" customWidth="1" min="7" max="7"/>
    <col width="17" customWidth="1" min="8" max="8"/>
    <col width="12" customWidth="1" min="9" max="9"/>
    <col width="14" customWidth="1" min="10" max="10"/>
    <col width="11" customWidth="1" min="11" max="11"/>
    <col width="12" customWidth="1" min="12" max="12"/>
    <col width="10" customWidth="1" min="13" max="13"/>
    <col width="8" customWidth="1" min="14" max="14"/>
    <col width="13" customWidth="1" min="15" max="15"/>
    <col width="22" customWidth="1" min="16" max="16"/>
    <col width="34" customWidth="1" min="17" max="17"/>
  </cols>
  <sheetData>
    <row r="1">
      <c r="A1" s="1" t="inlineStr">
        <is>
          <t>Tasks</t>
        </is>
      </c>
    </row>
    <row r="2">
      <c r="A2" s="2" t="inlineStr">
        <is>
          <t>The register. Type A-F and Q; there is deliberately no status column to type into — G onwards is derived from the transition log.</t>
        </is>
      </c>
    </row>
    <row r="3">
      <c r="A3" s="3" t="inlineStr">
        <is>
          <t>Stalled after (days in one state)</t>
        </is>
      </c>
      <c r="C3" s="13" t="n">
        <v>3</v>
      </c>
      <c r="E3" s="2" t="inlineStr">
        <is>
          <t>Only non-terminal tasks are ever flagged stalled.</t>
        </is>
      </c>
    </row>
    <row r="4">
      <c r="A4" s="6" t="inlineStr">
        <is>
          <t>Task</t>
        </is>
      </c>
      <c r="B4" s="6" t="inlineStr">
        <is>
          <t>Title</t>
        </is>
      </c>
      <c r="C4" s="6" t="inlineStr">
        <is>
          <t>Created</t>
        </is>
      </c>
      <c r="D4" s="6" t="inlineStr">
        <is>
          <t>Owner</t>
        </is>
      </c>
      <c r="E4" s="6" t="inlineStr">
        <is>
          <t>Priority</t>
        </is>
      </c>
      <c r="F4" s="6" t="inlineStr">
        <is>
          <t>Due</t>
        </is>
      </c>
      <c r="G4" s="6" t="inlineStr">
        <is>
          <t>Current state</t>
        </is>
      </c>
      <c r="H4" s="6" t="inlineStr">
        <is>
          <t>In state since</t>
        </is>
      </c>
      <c r="I4" s="6" t="inlineStr">
        <is>
          <t>Days in state</t>
        </is>
      </c>
      <c r="J4" s="6" t="inlineStr">
        <is>
          <t>Moved by</t>
        </is>
      </c>
      <c r="K4" s="6" t="inlineStr">
        <is>
          <t>Transitions</t>
        </is>
      </c>
      <c r="L4" s="6" t="inlineStr">
        <is>
          <t>Total wait (h)</t>
        </is>
      </c>
      <c r="M4" s="6" t="inlineStr">
        <is>
          <t>Reworks</t>
        </is>
      </c>
      <c r="N4" s="6" t="inlineStr">
        <is>
          <t>Done</t>
        </is>
      </c>
      <c r="O4" s="6" t="inlineStr">
        <is>
          <t>End to end (h)</t>
        </is>
      </c>
      <c r="P4" s="6" t="inlineStr">
        <is>
          <t>Flag</t>
        </is>
      </c>
      <c r="Q4" s="6" t="inlineStr">
        <is>
          <t>Notes</t>
        </is>
      </c>
    </row>
    <row r="5">
      <c r="A5" s="7" t="inlineStr">
        <is>
          <t>T-118</t>
        </is>
      </c>
      <c r="B5" s="7" t="inlineStr">
        <is>
          <t>Campaign brief — autumn launch</t>
        </is>
      </c>
      <c r="C5" s="8" t="n">
        <v>46211.33888888889</v>
      </c>
      <c r="D5" s="7" t="inlineStr">
        <is>
          <t>A. Duval</t>
        </is>
      </c>
      <c r="E5" s="7" t="inlineStr">
        <is>
          <t>High</t>
        </is>
      </c>
      <c r="F5" s="14" t="n">
        <v>46218</v>
      </c>
      <c r="G5" s="15">
        <f>IF($A5="","",IFERROR(INDEX(Transitions!$C$5:$C$204,MATCH($A5&amp;"|1",Transitions!$J$5:$J$204,0)),""))</f>
        <v/>
      </c>
      <c r="H5" s="10">
        <f>IF($A5="","",IFERROR(INDEX(Transitions!$E$5:$E$204,MATCH($A5&amp;"|1",Transitions!$J$5:$J$204,0)),""))</f>
        <v/>
      </c>
      <c r="I5" s="16">
        <f>IF($H5="","",ROUND(MAX(0,TODAY()-$H5),1))</f>
        <v/>
      </c>
      <c r="J5" s="11">
        <f>IF($A5="","",IFERROR(INDEX(Transitions!$D$5:$D$204,MATCH($A5&amp;"|1",Transitions!$J$5:$J$204,0)),""))</f>
        <v/>
      </c>
      <c r="K5" s="12">
        <f>IF($A5="","",COUNTIFS(Transitions!$A$5:$A$204,$A5))</f>
        <v/>
      </c>
      <c r="L5" s="16">
        <f>IF($A5="","",SUMIFS(Transitions!$F$5:$F$204,Transitions!$A$5:$A$204,$A5))</f>
        <v/>
      </c>
      <c r="M5" s="12">
        <f>IF($A5="","",COUNTIFS(Transitions!$A$5:$A$204,$A5,Transitions!$C$5:$C$204,"Rework"))</f>
        <v/>
      </c>
      <c r="N5" s="11">
        <f>IF($A5="","",IF($G5="","No",IFERROR(VLOOKUP($G5,States!$A$5:$C$24,3,FALSE),"No")))</f>
        <v/>
      </c>
      <c r="O5" s="16">
        <f>IF($A5="","",IF($N5&lt;&gt;"Yes","",IF(OR($C5="",$H5=""),"",ROUND(($H5-$C5)*24,1))))</f>
        <v/>
      </c>
      <c r="P5" s="11">
        <f>IF($A5="","",IF($K5=0,"No transition logged",IF($N5="Yes","Done",IF(AND($F5&lt;&gt;"",$F5&lt;TODAY()),"Overdue",IF($I5&gt;Tasks!$C$3,"Stalled in "&amp;$G5,"In progress")))))</f>
        <v/>
      </c>
      <c r="Q5" s="7" t="inlineStr">
        <is>
          <t>Waiting on the brand sign-off</t>
        </is>
      </c>
    </row>
    <row r="6">
      <c r="A6" s="7" t="inlineStr">
        <is>
          <t>T-119</t>
        </is>
      </c>
      <c r="B6" s="7" t="inlineStr">
        <is>
          <t>Landing page copy</t>
        </is>
      </c>
      <c r="C6" s="8" t="n">
        <v>46212.35694444444</v>
      </c>
      <c r="D6" s="7" t="inlineStr">
        <is>
          <t>K. Owens</t>
        </is>
      </c>
      <c r="E6" s="7" t="inlineStr">
        <is>
          <t>Medium</t>
        </is>
      </c>
      <c r="F6" s="14" t="n">
        <v>46220</v>
      </c>
      <c r="G6" s="15">
        <f>IF($A6="","",IFERROR(INDEX(Transitions!$C$5:$C$204,MATCH($A6&amp;"|1",Transitions!$J$5:$J$204,0)),""))</f>
        <v/>
      </c>
      <c r="H6" s="10">
        <f>IF($A6="","",IFERROR(INDEX(Transitions!$E$5:$E$204,MATCH($A6&amp;"|1",Transitions!$J$5:$J$204,0)),""))</f>
        <v/>
      </c>
      <c r="I6" s="16">
        <f>IF($H6="","",ROUND(MAX(0,TODAY()-$H6),1))</f>
        <v/>
      </c>
      <c r="J6" s="11">
        <f>IF($A6="","",IFERROR(INDEX(Transitions!$D$5:$D$204,MATCH($A6&amp;"|1",Transitions!$J$5:$J$204,0)),""))</f>
        <v/>
      </c>
      <c r="K6" s="12">
        <f>IF($A6="","",COUNTIFS(Transitions!$A$5:$A$204,$A6))</f>
        <v/>
      </c>
      <c r="L6" s="16">
        <f>IF($A6="","",SUMIFS(Transitions!$F$5:$F$204,Transitions!$A$5:$A$204,$A6))</f>
        <v/>
      </c>
      <c r="M6" s="12">
        <f>IF($A6="","",COUNTIFS(Transitions!$A$5:$A$204,$A6,Transitions!$C$5:$C$204,"Rework"))</f>
        <v/>
      </c>
      <c r="N6" s="11">
        <f>IF($A6="","",IF($G6="","No",IFERROR(VLOOKUP($G6,States!$A$5:$C$24,3,FALSE),"No")))</f>
        <v/>
      </c>
      <c r="O6" s="16">
        <f>IF($A6="","",IF($N6&lt;&gt;"Yes","",IF(OR($C6="",$H6=""),"",ROUND(($H6-$C6)*24,1))))</f>
        <v/>
      </c>
      <c r="P6" s="11">
        <f>IF($A6="","",IF($K6=0,"No transition logged",IF($N6="Yes","Done",IF(AND($F6&lt;&gt;"",$F6&lt;TODAY()),"Overdue",IF($I6&gt;Tasks!$C$3,"Stalled in "&amp;$G6,"In progress")))))</f>
        <v/>
      </c>
      <c r="Q6" s="7" t="inlineStr">
        <is>
          <t>Came back once for rework</t>
        </is>
      </c>
    </row>
    <row r="7">
      <c r="A7" s="7" t="inlineStr">
        <is>
          <t>T-120</t>
        </is>
      </c>
      <c r="B7" s="7" t="inlineStr">
        <is>
          <t>Product one-pager</t>
        </is>
      </c>
      <c r="C7" s="8" t="n">
        <v>46211.39583333334</v>
      </c>
      <c r="D7" s="7" t="inlineStr">
        <is>
          <t>S. Novak</t>
        </is>
      </c>
      <c r="E7" s="7" t="inlineStr">
        <is>
          <t>Medium</t>
        </is>
      </c>
      <c r="F7" s="14" t="n">
        <v>46223</v>
      </c>
      <c r="G7" s="15">
        <f>IF($A7="","",IFERROR(INDEX(Transitions!$C$5:$C$204,MATCH($A7&amp;"|1",Transitions!$J$5:$J$204,0)),""))</f>
        <v/>
      </c>
      <c r="H7" s="10">
        <f>IF($A7="","",IFERROR(INDEX(Transitions!$E$5:$E$204,MATCH($A7&amp;"|1",Transitions!$J$5:$J$204,0)),""))</f>
        <v/>
      </c>
      <c r="I7" s="16">
        <f>IF($H7="","",ROUND(MAX(0,TODAY()-$H7),1))</f>
        <v/>
      </c>
      <c r="J7" s="11">
        <f>IF($A7="","",IFERROR(INDEX(Transitions!$D$5:$D$204,MATCH($A7&amp;"|1",Transitions!$J$5:$J$204,0)),""))</f>
        <v/>
      </c>
      <c r="K7" s="12">
        <f>IF($A7="","",COUNTIFS(Transitions!$A$5:$A$204,$A7))</f>
        <v/>
      </c>
      <c r="L7" s="16">
        <f>IF($A7="","",SUMIFS(Transitions!$F$5:$F$204,Transitions!$A$5:$A$204,$A7))</f>
        <v/>
      </c>
      <c r="M7" s="12">
        <f>IF($A7="","",COUNTIFS(Transitions!$A$5:$A$204,$A7,Transitions!$C$5:$C$204,"Rework"))</f>
        <v/>
      </c>
      <c r="N7" s="11">
        <f>IF($A7="","",IF($G7="","No",IFERROR(VLOOKUP($G7,States!$A$5:$C$24,3,FALSE),"No")))</f>
        <v/>
      </c>
      <c r="O7" s="16">
        <f>IF($A7="","",IF($N7&lt;&gt;"Yes","",IF(OR($C7="",$H7=""),"",ROUND(($H7-$C7)*24,1))))</f>
        <v/>
      </c>
      <c r="P7" s="11">
        <f>IF($A7="","",IF($K7=0,"No transition logged",IF($N7="Yes","Done",IF(AND($F7&lt;&gt;"",$F7&lt;TODAY()),"Overdue",IF($I7&gt;Tasks!$C$3,"Stalled in "&amp;$G7,"In progress")))))</f>
        <v/>
      </c>
      <c r="Q7" s="7" t="n"/>
    </row>
    <row r="8">
      <c r="A8" s="7" t="inlineStr">
        <is>
          <t>T-121</t>
        </is>
      </c>
      <c r="B8" s="7" t="inlineStr">
        <is>
          <t>Case study — Meridian</t>
        </is>
      </c>
      <c r="C8" s="8" t="n">
        <v>46216.375</v>
      </c>
      <c r="D8" s="7" t="inlineStr">
        <is>
          <t>A. Duval</t>
        </is>
      </c>
      <c r="E8" s="7" t="inlineStr">
        <is>
          <t>Low</t>
        </is>
      </c>
      <c r="F8" s="14" t="n">
        <v>46227</v>
      </c>
      <c r="G8" s="15">
        <f>IF($A8="","",IFERROR(INDEX(Transitions!$C$5:$C$204,MATCH($A8&amp;"|1",Transitions!$J$5:$J$204,0)),""))</f>
        <v/>
      </c>
      <c r="H8" s="10">
        <f>IF($A8="","",IFERROR(INDEX(Transitions!$E$5:$E$204,MATCH($A8&amp;"|1",Transitions!$J$5:$J$204,0)),""))</f>
        <v/>
      </c>
      <c r="I8" s="16">
        <f>IF($H8="","",ROUND(MAX(0,TODAY()-$H8),1))</f>
        <v/>
      </c>
      <c r="J8" s="11">
        <f>IF($A8="","",IFERROR(INDEX(Transitions!$D$5:$D$204,MATCH($A8&amp;"|1",Transitions!$J$5:$J$204,0)),""))</f>
        <v/>
      </c>
      <c r="K8" s="12">
        <f>IF($A8="","",COUNTIFS(Transitions!$A$5:$A$204,$A8))</f>
        <v/>
      </c>
      <c r="L8" s="16">
        <f>IF($A8="","",SUMIFS(Transitions!$F$5:$F$204,Transitions!$A$5:$A$204,$A8))</f>
        <v/>
      </c>
      <c r="M8" s="12">
        <f>IF($A8="","",COUNTIFS(Transitions!$A$5:$A$204,$A8,Transitions!$C$5:$C$204,"Rework"))</f>
        <v/>
      </c>
      <c r="N8" s="11">
        <f>IF($A8="","",IF($G8="","No",IFERROR(VLOOKUP($G8,States!$A$5:$C$24,3,FALSE),"No")))</f>
        <v/>
      </c>
      <c r="O8" s="16">
        <f>IF($A8="","",IF($N8&lt;&gt;"Yes","",IF(OR($C8="",$H8=""),"",ROUND(($H8-$C8)*24,1))))</f>
        <v/>
      </c>
      <c r="P8" s="11">
        <f>IF($A8="","",IF($K8=0,"No transition logged",IF($N8="Yes","Done",IF(AND($F8&lt;&gt;"",$F8&lt;TODAY()),"Overdue",IF($I8&gt;Tasks!$C$3,"Stalled in "&amp;$G8,"In progress")))))</f>
        <v/>
      </c>
      <c r="Q8" s="7" t="inlineStr">
        <is>
          <t>Not started: no transition logged yet</t>
        </is>
      </c>
    </row>
    <row r="9">
      <c r="A9" s="7" t="inlineStr">
        <is>
          <t>T-122</t>
        </is>
      </c>
      <c r="B9" s="7" t="inlineStr">
        <is>
          <t>Pricing page update</t>
        </is>
      </c>
      <c r="C9" s="8" t="n">
        <v>46216.36458333334</v>
      </c>
      <c r="D9" s="7" t="inlineStr">
        <is>
          <t>S. Novak</t>
        </is>
      </c>
      <c r="E9" s="7" t="inlineStr">
        <is>
          <t>High</t>
        </is>
      </c>
      <c r="F9" s="14" t="n">
        <v>46219</v>
      </c>
      <c r="G9" s="15">
        <f>IF($A9="","",IFERROR(INDEX(Transitions!$C$5:$C$204,MATCH($A9&amp;"|1",Transitions!$J$5:$J$204,0)),""))</f>
        <v/>
      </c>
      <c r="H9" s="10">
        <f>IF($A9="","",IFERROR(INDEX(Transitions!$E$5:$E$204,MATCH($A9&amp;"|1",Transitions!$J$5:$J$204,0)),""))</f>
        <v/>
      </c>
      <c r="I9" s="16">
        <f>IF($H9="","",ROUND(MAX(0,TODAY()-$H9),1))</f>
        <v/>
      </c>
      <c r="J9" s="11">
        <f>IF($A9="","",IFERROR(INDEX(Transitions!$D$5:$D$204,MATCH($A9&amp;"|1",Transitions!$J$5:$J$204,0)),""))</f>
        <v/>
      </c>
      <c r="K9" s="12">
        <f>IF($A9="","",COUNTIFS(Transitions!$A$5:$A$204,$A9))</f>
        <v/>
      </c>
      <c r="L9" s="16">
        <f>IF($A9="","",SUMIFS(Transitions!$F$5:$F$204,Transitions!$A$5:$A$204,$A9))</f>
        <v/>
      </c>
      <c r="M9" s="12">
        <f>IF($A9="","",COUNTIFS(Transitions!$A$5:$A$204,$A9,Transitions!$C$5:$C$204,"Rework"))</f>
        <v/>
      </c>
      <c r="N9" s="11">
        <f>IF($A9="","",IF($G9="","No",IFERROR(VLOOKUP($G9,States!$A$5:$C$24,3,FALSE),"No")))</f>
        <v/>
      </c>
      <c r="O9" s="16">
        <f>IF($A9="","",IF($N9&lt;&gt;"Yes","",IF(OR($C9="",$H9=""),"",ROUND(($H9-$C9)*24,1))))</f>
        <v/>
      </c>
      <c r="P9" s="11">
        <f>IF($A9="","",IF($K9=0,"No transition logged",IF($N9="Yes","Done",IF(AND($F9&lt;&gt;"",$F9&lt;TODAY()),"Overdue",IF($I9&gt;Tasks!$C$3,"Stalled in "&amp;$G9,"In progress")))))</f>
        <v/>
      </c>
      <c r="Q9" s="7" t="inlineStr">
        <is>
          <t>Sitting in review</t>
        </is>
      </c>
    </row>
    <row r="10">
      <c r="A10" s="7" t="n"/>
      <c r="B10" s="7" t="n"/>
      <c r="C10" s="8" t="n"/>
      <c r="D10" s="7" t="n"/>
      <c r="E10" s="7" t="n"/>
      <c r="F10" s="14" t="n"/>
      <c r="G10" s="15">
        <f>IF($A10="","",IFERROR(INDEX(Transitions!$C$5:$C$204,MATCH($A10&amp;"|1",Transitions!$J$5:$J$204,0)),""))</f>
        <v/>
      </c>
      <c r="H10" s="10">
        <f>IF($A10="","",IFERROR(INDEX(Transitions!$E$5:$E$204,MATCH($A10&amp;"|1",Transitions!$J$5:$J$204,0)),""))</f>
        <v/>
      </c>
      <c r="I10" s="16">
        <f>IF($H10="","",ROUND(MAX(0,TODAY()-$H10),1))</f>
        <v/>
      </c>
      <c r="J10" s="11">
        <f>IF($A10="","",IFERROR(INDEX(Transitions!$D$5:$D$204,MATCH($A10&amp;"|1",Transitions!$J$5:$J$204,0)),""))</f>
        <v/>
      </c>
      <c r="K10" s="12">
        <f>IF($A10="","",COUNTIFS(Transitions!$A$5:$A$204,$A10))</f>
        <v/>
      </c>
      <c r="L10" s="16">
        <f>IF($A10="","",SUMIFS(Transitions!$F$5:$F$204,Transitions!$A$5:$A$204,$A10))</f>
        <v/>
      </c>
      <c r="M10" s="12">
        <f>IF($A10="","",COUNTIFS(Transitions!$A$5:$A$204,$A10,Transitions!$C$5:$C$204,"Rework"))</f>
        <v/>
      </c>
      <c r="N10" s="11">
        <f>IF($A10="","",IF($G10="","No",IFERROR(VLOOKUP($G10,States!$A$5:$C$24,3,FALSE),"No")))</f>
        <v/>
      </c>
      <c r="O10" s="16">
        <f>IF($A10="","",IF($N10&lt;&gt;"Yes","",IF(OR($C10="",$H10=""),"",ROUND(($H10-$C10)*24,1))))</f>
        <v/>
      </c>
      <c r="P10" s="11">
        <f>IF($A10="","",IF($K10=0,"No transition logged",IF($N10="Yes","Done",IF(AND($F10&lt;&gt;"",$F10&lt;TODAY()),"Overdue",IF($I10&gt;Tasks!$C$3,"Stalled in "&amp;$G10,"In progress")))))</f>
        <v/>
      </c>
      <c r="Q10" s="7" t="n"/>
    </row>
    <row r="11">
      <c r="A11" s="7" t="n"/>
      <c r="B11" s="7" t="n"/>
      <c r="C11" s="8" t="n"/>
      <c r="D11" s="7" t="n"/>
      <c r="E11" s="7" t="n"/>
      <c r="F11" s="14" t="n"/>
      <c r="G11" s="15">
        <f>IF($A11="","",IFERROR(INDEX(Transitions!$C$5:$C$204,MATCH($A11&amp;"|1",Transitions!$J$5:$J$204,0)),""))</f>
        <v/>
      </c>
      <c r="H11" s="10">
        <f>IF($A11="","",IFERROR(INDEX(Transitions!$E$5:$E$204,MATCH($A11&amp;"|1",Transitions!$J$5:$J$204,0)),""))</f>
        <v/>
      </c>
      <c r="I11" s="16">
        <f>IF($H11="","",ROUND(MAX(0,TODAY()-$H11),1))</f>
        <v/>
      </c>
      <c r="J11" s="11">
        <f>IF($A11="","",IFERROR(INDEX(Transitions!$D$5:$D$204,MATCH($A11&amp;"|1",Transitions!$J$5:$J$204,0)),""))</f>
        <v/>
      </c>
      <c r="K11" s="12">
        <f>IF($A11="","",COUNTIFS(Transitions!$A$5:$A$204,$A11))</f>
        <v/>
      </c>
      <c r="L11" s="16">
        <f>IF($A11="","",SUMIFS(Transitions!$F$5:$F$204,Transitions!$A$5:$A$204,$A11))</f>
        <v/>
      </c>
      <c r="M11" s="12">
        <f>IF($A11="","",COUNTIFS(Transitions!$A$5:$A$204,$A11,Transitions!$C$5:$C$204,"Rework"))</f>
        <v/>
      </c>
      <c r="N11" s="11">
        <f>IF($A11="","",IF($G11="","No",IFERROR(VLOOKUP($G11,States!$A$5:$C$24,3,FALSE),"No")))</f>
        <v/>
      </c>
      <c r="O11" s="16">
        <f>IF($A11="","",IF($N11&lt;&gt;"Yes","",IF(OR($C11="",$H11=""),"",ROUND(($H11-$C11)*24,1))))</f>
        <v/>
      </c>
      <c r="P11" s="11">
        <f>IF($A11="","",IF($K11=0,"No transition logged",IF($N11="Yes","Done",IF(AND($F11&lt;&gt;"",$F11&lt;TODAY()),"Overdue",IF($I11&gt;Tasks!$C$3,"Stalled in "&amp;$G11,"In progress")))))</f>
        <v/>
      </c>
      <c r="Q11" s="7" t="n"/>
    </row>
    <row r="12">
      <c r="A12" s="7" t="n"/>
      <c r="B12" s="7" t="n"/>
      <c r="C12" s="8" t="n"/>
      <c r="D12" s="7" t="n"/>
      <c r="E12" s="7" t="n"/>
      <c r="F12" s="14" t="n"/>
      <c r="G12" s="15">
        <f>IF($A12="","",IFERROR(INDEX(Transitions!$C$5:$C$204,MATCH($A12&amp;"|1",Transitions!$J$5:$J$204,0)),""))</f>
        <v/>
      </c>
      <c r="H12" s="10">
        <f>IF($A12="","",IFERROR(INDEX(Transitions!$E$5:$E$204,MATCH($A12&amp;"|1",Transitions!$J$5:$J$204,0)),""))</f>
        <v/>
      </c>
      <c r="I12" s="16">
        <f>IF($H12="","",ROUND(MAX(0,TODAY()-$H12),1))</f>
        <v/>
      </c>
      <c r="J12" s="11">
        <f>IF($A12="","",IFERROR(INDEX(Transitions!$D$5:$D$204,MATCH($A12&amp;"|1",Transitions!$J$5:$J$204,0)),""))</f>
        <v/>
      </c>
      <c r="K12" s="12">
        <f>IF($A12="","",COUNTIFS(Transitions!$A$5:$A$204,$A12))</f>
        <v/>
      </c>
      <c r="L12" s="16">
        <f>IF($A12="","",SUMIFS(Transitions!$F$5:$F$204,Transitions!$A$5:$A$204,$A12))</f>
        <v/>
      </c>
      <c r="M12" s="12">
        <f>IF($A12="","",COUNTIFS(Transitions!$A$5:$A$204,$A12,Transitions!$C$5:$C$204,"Rework"))</f>
        <v/>
      </c>
      <c r="N12" s="11">
        <f>IF($A12="","",IF($G12="","No",IFERROR(VLOOKUP($G12,States!$A$5:$C$24,3,FALSE),"No")))</f>
        <v/>
      </c>
      <c r="O12" s="16">
        <f>IF($A12="","",IF($N12&lt;&gt;"Yes","",IF(OR($C12="",$H12=""),"",ROUND(($H12-$C12)*24,1))))</f>
        <v/>
      </c>
      <c r="P12" s="11">
        <f>IF($A12="","",IF($K12=0,"No transition logged",IF($N12="Yes","Done",IF(AND($F12&lt;&gt;"",$F12&lt;TODAY()),"Overdue",IF($I12&gt;Tasks!$C$3,"Stalled in "&amp;$G12,"In progress")))))</f>
        <v/>
      </c>
      <c r="Q12" s="7" t="n"/>
    </row>
    <row r="13">
      <c r="A13" s="7" t="n"/>
      <c r="B13" s="7" t="n"/>
      <c r="C13" s="8" t="n"/>
      <c r="D13" s="7" t="n"/>
      <c r="E13" s="7" t="n"/>
      <c r="F13" s="14" t="n"/>
      <c r="G13" s="15">
        <f>IF($A13="","",IFERROR(INDEX(Transitions!$C$5:$C$204,MATCH($A13&amp;"|1",Transitions!$J$5:$J$204,0)),""))</f>
        <v/>
      </c>
      <c r="H13" s="10">
        <f>IF($A13="","",IFERROR(INDEX(Transitions!$E$5:$E$204,MATCH($A13&amp;"|1",Transitions!$J$5:$J$204,0)),""))</f>
        <v/>
      </c>
      <c r="I13" s="16">
        <f>IF($H13="","",ROUND(MAX(0,TODAY()-$H13),1))</f>
        <v/>
      </c>
      <c r="J13" s="11">
        <f>IF($A13="","",IFERROR(INDEX(Transitions!$D$5:$D$204,MATCH($A13&amp;"|1",Transitions!$J$5:$J$204,0)),""))</f>
        <v/>
      </c>
      <c r="K13" s="12">
        <f>IF($A13="","",COUNTIFS(Transitions!$A$5:$A$204,$A13))</f>
        <v/>
      </c>
      <c r="L13" s="16">
        <f>IF($A13="","",SUMIFS(Transitions!$F$5:$F$204,Transitions!$A$5:$A$204,$A13))</f>
        <v/>
      </c>
      <c r="M13" s="12">
        <f>IF($A13="","",COUNTIFS(Transitions!$A$5:$A$204,$A13,Transitions!$C$5:$C$204,"Rework"))</f>
        <v/>
      </c>
      <c r="N13" s="11">
        <f>IF($A13="","",IF($G13="","No",IFERROR(VLOOKUP($G13,States!$A$5:$C$24,3,FALSE),"No")))</f>
        <v/>
      </c>
      <c r="O13" s="16">
        <f>IF($A13="","",IF($N13&lt;&gt;"Yes","",IF(OR($C13="",$H13=""),"",ROUND(($H13-$C13)*24,1))))</f>
        <v/>
      </c>
      <c r="P13" s="11">
        <f>IF($A13="","",IF($K13=0,"No transition logged",IF($N13="Yes","Done",IF(AND($F13&lt;&gt;"",$F13&lt;TODAY()),"Overdue",IF($I13&gt;Tasks!$C$3,"Stalled in "&amp;$G13,"In progress")))))</f>
        <v/>
      </c>
      <c r="Q13" s="7" t="n"/>
    </row>
    <row r="14">
      <c r="A14" s="7" t="n"/>
      <c r="B14" s="7" t="n"/>
      <c r="C14" s="8" t="n"/>
      <c r="D14" s="7" t="n"/>
      <c r="E14" s="7" t="n"/>
      <c r="F14" s="14" t="n"/>
      <c r="G14" s="15">
        <f>IF($A14="","",IFERROR(INDEX(Transitions!$C$5:$C$204,MATCH($A14&amp;"|1",Transitions!$J$5:$J$204,0)),""))</f>
        <v/>
      </c>
      <c r="H14" s="10">
        <f>IF($A14="","",IFERROR(INDEX(Transitions!$E$5:$E$204,MATCH($A14&amp;"|1",Transitions!$J$5:$J$204,0)),""))</f>
        <v/>
      </c>
      <c r="I14" s="16">
        <f>IF($H14="","",ROUND(MAX(0,TODAY()-$H14),1))</f>
        <v/>
      </c>
      <c r="J14" s="11">
        <f>IF($A14="","",IFERROR(INDEX(Transitions!$D$5:$D$204,MATCH($A14&amp;"|1",Transitions!$J$5:$J$204,0)),""))</f>
        <v/>
      </c>
      <c r="K14" s="12">
        <f>IF($A14="","",COUNTIFS(Transitions!$A$5:$A$204,$A14))</f>
        <v/>
      </c>
      <c r="L14" s="16">
        <f>IF($A14="","",SUMIFS(Transitions!$F$5:$F$204,Transitions!$A$5:$A$204,$A14))</f>
        <v/>
      </c>
      <c r="M14" s="12">
        <f>IF($A14="","",COUNTIFS(Transitions!$A$5:$A$204,$A14,Transitions!$C$5:$C$204,"Rework"))</f>
        <v/>
      </c>
      <c r="N14" s="11">
        <f>IF($A14="","",IF($G14="","No",IFERROR(VLOOKUP($G14,States!$A$5:$C$24,3,FALSE),"No")))</f>
        <v/>
      </c>
      <c r="O14" s="16">
        <f>IF($A14="","",IF($N14&lt;&gt;"Yes","",IF(OR($C14="",$H14=""),"",ROUND(($H14-$C14)*24,1))))</f>
        <v/>
      </c>
      <c r="P14" s="11">
        <f>IF($A14="","",IF($K14=0,"No transition logged",IF($N14="Yes","Done",IF(AND($F14&lt;&gt;"",$F14&lt;TODAY()),"Overdue",IF($I14&gt;Tasks!$C$3,"Stalled in "&amp;$G14,"In progress")))))</f>
        <v/>
      </c>
      <c r="Q14" s="7" t="n"/>
    </row>
    <row r="15">
      <c r="A15" s="7" t="n"/>
      <c r="B15" s="7" t="n"/>
      <c r="C15" s="8" t="n"/>
      <c r="D15" s="7" t="n"/>
      <c r="E15" s="7" t="n"/>
      <c r="F15" s="14" t="n"/>
      <c r="G15" s="15">
        <f>IF($A15="","",IFERROR(INDEX(Transitions!$C$5:$C$204,MATCH($A15&amp;"|1",Transitions!$J$5:$J$204,0)),""))</f>
        <v/>
      </c>
      <c r="H15" s="10">
        <f>IF($A15="","",IFERROR(INDEX(Transitions!$E$5:$E$204,MATCH($A15&amp;"|1",Transitions!$J$5:$J$204,0)),""))</f>
        <v/>
      </c>
      <c r="I15" s="16">
        <f>IF($H15="","",ROUND(MAX(0,TODAY()-$H15),1))</f>
        <v/>
      </c>
      <c r="J15" s="11">
        <f>IF($A15="","",IFERROR(INDEX(Transitions!$D$5:$D$204,MATCH($A15&amp;"|1",Transitions!$J$5:$J$204,0)),""))</f>
        <v/>
      </c>
      <c r="K15" s="12">
        <f>IF($A15="","",COUNTIFS(Transitions!$A$5:$A$204,$A15))</f>
        <v/>
      </c>
      <c r="L15" s="16">
        <f>IF($A15="","",SUMIFS(Transitions!$F$5:$F$204,Transitions!$A$5:$A$204,$A15))</f>
        <v/>
      </c>
      <c r="M15" s="12">
        <f>IF($A15="","",COUNTIFS(Transitions!$A$5:$A$204,$A15,Transitions!$C$5:$C$204,"Rework"))</f>
        <v/>
      </c>
      <c r="N15" s="11">
        <f>IF($A15="","",IF($G15="","No",IFERROR(VLOOKUP($G15,States!$A$5:$C$24,3,FALSE),"No")))</f>
        <v/>
      </c>
      <c r="O15" s="16">
        <f>IF($A15="","",IF($N15&lt;&gt;"Yes","",IF(OR($C15="",$H15=""),"",ROUND(($H15-$C15)*24,1))))</f>
        <v/>
      </c>
      <c r="P15" s="11">
        <f>IF($A15="","",IF($K15=0,"No transition logged",IF($N15="Yes","Done",IF(AND($F15&lt;&gt;"",$F15&lt;TODAY()),"Overdue",IF($I15&gt;Tasks!$C$3,"Stalled in "&amp;$G15,"In progress")))))</f>
        <v/>
      </c>
      <c r="Q15" s="7" t="n"/>
    </row>
    <row r="16">
      <c r="A16" s="7" t="n"/>
      <c r="B16" s="7" t="n"/>
      <c r="C16" s="8" t="n"/>
      <c r="D16" s="7" t="n"/>
      <c r="E16" s="7" t="n"/>
      <c r="F16" s="14" t="n"/>
      <c r="G16" s="15">
        <f>IF($A16="","",IFERROR(INDEX(Transitions!$C$5:$C$204,MATCH($A16&amp;"|1",Transitions!$J$5:$J$204,0)),""))</f>
        <v/>
      </c>
      <c r="H16" s="10">
        <f>IF($A16="","",IFERROR(INDEX(Transitions!$E$5:$E$204,MATCH($A16&amp;"|1",Transitions!$J$5:$J$204,0)),""))</f>
        <v/>
      </c>
      <c r="I16" s="16">
        <f>IF($H16="","",ROUND(MAX(0,TODAY()-$H16),1))</f>
        <v/>
      </c>
      <c r="J16" s="11">
        <f>IF($A16="","",IFERROR(INDEX(Transitions!$D$5:$D$204,MATCH($A16&amp;"|1",Transitions!$J$5:$J$204,0)),""))</f>
        <v/>
      </c>
      <c r="K16" s="12">
        <f>IF($A16="","",COUNTIFS(Transitions!$A$5:$A$204,$A16))</f>
        <v/>
      </c>
      <c r="L16" s="16">
        <f>IF($A16="","",SUMIFS(Transitions!$F$5:$F$204,Transitions!$A$5:$A$204,$A16))</f>
        <v/>
      </c>
      <c r="M16" s="12">
        <f>IF($A16="","",COUNTIFS(Transitions!$A$5:$A$204,$A16,Transitions!$C$5:$C$204,"Rework"))</f>
        <v/>
      </c>
      <c r="N16" s="11">
        <f>IF($A16="","",IF($G16="","No",IFERROR(VLOOKUP($G16,States!$A$5:$C$24,3,FALSE),"No")))</f>
        <v/>
      </c>
      <c r="O16" s="16">
        <f>IF($A16="","",IF($N16&lt;&gt;"Yes","",IF(OR($C16="",$H16=""),"",ROUND(($H16-$C16)*24,1))))</f>
        <v/>
      </c>
      <c r="P16" s="11">
        <f>IF($A16="","",IF($K16=0,"No transition logged",IF($N16="Yes","Done",IF(AND($F16&lt;&gt;"",$F16&lt;TODAY()),"Overdue",IF($I16&gt;Tasks!$C$3,"Stalled in "&amp;$G16,"In progress")))))</f>
        <v/>
      </c>
      <c r="Q16" s="7" t="n"/>
    </row>
    <row r="17">
      <c r="A17" s="7" t="n"/>
      <c r="B17" s="7" t="n"/>
      <c r="C17" s="8" t="n"/>
      <c r="D17" s="7" t="n"/>
      <c r="E17" s="7" t="n"/>
      <c r="F17" s="14" t="n"/>
      <c r="G17" s="15">
        <f>IF($A17="","",IFERROR(INDEX(Transitions!$C$5:$C$204,MATCH($A17&amp;"|1",Transitions!$J$5:$J$204,0)),""))</f>
        <v/>
      </c>
      <c r="H17" s="10">
        <f>IF($A17="","",IFERROR(INDEX(Transitions!$E$5:$E$204,MATCH($A17&amp;"|1",Transitions!$J$5:$J$204,0)),""))</f>
        <v/>
      </c>
      <c r="I17" s="16">
        <f>IF($H17="","",ROUND(MAX(0,TODAY()-$H17),1))</f>
        <v/>
      </c>
      <c r="J17" s="11">
        <f>IF($A17="","",IFERROR(INDEX(Transitions!$D$5:$D$204,MATCH($A17&amp;"|1",Transitions!$J$5:$J$204,0)),""))</f>
        <v/>
      </c>
      <c r="K17" s="12">
        <f>IF($A17="","",COUNTIFS(Transitions!$A$5:$A$204,$A17))</f>
        <v/>
      </c>
      <c r="L17" s="16">
        <f>IF($A17="","",SUMIFS(Transitions!$F$5:$F$204,Transitions!$A$5:$A$204,$A17))</f>
        <v/>
      </c>
      <c r="M17" s="12">
        <f>IF($A17="","",COUNTIFS(Transitions!$A$5:$A$204,$A17,Transitions!$C$5:$C$204,"Rework"))</f>
        <v/>
      </c>
      <c r="N17" s="11">
        <f>IF($A17="","",IF($G17="","No",IFERROR(VLOOKUP($G17,States!$A$5:$C$24,3,FALSE),"No")))</f>
        <v/>
      </c>
      <c r="O17" s="16">
        <f>IF($A17="","",IF($N17&lt;&gt;"Yes","",IF(OR($C17="",$H17=""),"",ROUND(($H17-$C17)*24,1))))</f>
        <v/>
      </c>
      <c r="P17" s="11">
        <f>IF($A17="","",IF($K17=0,"No transition logged",IF($N17="Yes","Done",IF(AND($F17&lt;&gt;"",$F17&lt;TODAY()),"Overdue",IF($I17&gt;Tasks!$C$3,"Stalled in "&amp;$G17,"In progress")))))</f>
        <v/>
      </c>
      <c r="Q17" s="7" t="n"/>
    </row>
    <row r="18">
      <c r="A18" s="7" t="n"/>
      <c r="B18" s="7" t="n"/>
      <c r="C18" s="8" t="n"/>
      <c r="D18" s="7" t="n"/>
      <c r="E18" s="7" t="n"/>
      <c r="F18" s="14" t="n"/>
      <c r="G18" s="15">
        <f>IF($A18="","",IFERROR(INDEX(Transitions!$C$5:$C$204,MATCH($A18&amp;"|1",Transitions!$J$5:$J$204,0)),""))</f>
        <v/>
      </c>
      <c r="H18" s="10">
        <f>IF($A18="","",IFERROR(INDEX(Transitions!$E$5:$E$204,MATCH($A18&amp;"|1",Transitions!$J$5:$J$204,0)),""))</f>
        <v/>
      </c>
      <c r="I18" s="16">
        <f>IF($H18="","",ROUND(MAX(0,TODAY()-$H18),1))</f>
        <v/>
      </c>
      <c r="J18" s="11">
        <f>IF($A18="","",IFERROR(INDEX(Transitions!$D$5:$D$204,MATCH($A18&amp;"|1",Transitions!$J$5:$J$204,0)),""))</f>
        <v/>
      </c>
      <c r="K18" s="12">
        <f>IF($A18="","",COUNTIFS(Transitions!$A$5:$A$204,$A18))</f>
        <v/>
      </c>
      <c r="L18" s="16">
        <f>IF($A18="","",SUMIFS(Transitions!$F$5:$F$204,Transitions!$A$5:$A$204,$A18))</f>
        <v/>
      </c>
      <c r="M18" s="12">
        <f>IF($A18="","",COUNTIFS(Transitions!$A$5:$A$204,$A18,Transitions!$C$5:$C$204,"Rework"))</f>
        <v/>
      </c>
      <c r="N18" s="11">
        <f>IF($A18="","",IF($G18="","No",IFERROR(VLOOKUP($G18,States!$A$5:$C$24,3,FALSE),"No")))</f>
        <v/>
      </c>
      <c r="O18" s="16">
        <f>IF($A18="","",IF($N18&lt;&gt;"Yes","",IF(OR($C18="",$H18=""),"",ROUND(($H18-$C18)*24,1))))</f>
        <v/>
      </c>
      <c r="P18" s="11">
        <f>IF($A18="","",IF($K18=0,"No transition logged",IF($N18="Yes","Done",IF(AND($F18&lt;&gt;"",$F18&lt;TODAY()),"Overdue",IF($I18&gt;Tasks!$C$3,"Stalled in "&amp;$G18,"In progress")))))</f>
        <v/>
      </c>
      <c r="Q18" s="7" t="n"/>
    </row>
    <row r="19">
      <c r="A19" s="7" t="n"/>
      <c r="B19" s="7" t="n"/>
      <c r="C19" s="8" t="n"/>
      <c r="D19" s="7" t="n"/>
      <c r="E19" s="7" t="n"/>
      <c r="F19" s="14" t="n"/>
      <c r="G19" s="15">
        <f>IF($A19="","",IFERROR(INDEX(Transitions!$C$5:$C$204,MATCH($A19&amp;"|1",Transitions!$J$5:$J$204,0)),""))</f>
        <v/>
      </c>
      <c r="H19" s="10">
        <f>IF($A19="","",IFERROR(INDEX(Transitions!$E$5:$E$204,MATCH($A19&amp;"|1",Transitions!$J$5:$J$204,0)),""))</f>
        <v/>
      </c>
      <c r="I19" s="16">
        <f>IF($H19="","",ROUND(MAX(0,TODAY()-$H19),1))</f>
        <v/>
      </c>
      <c r="J19" s="11">
        <f>IF($A19="","",IFERROR(INDEX(Transitions!$D$5:$D$204,MATCH($A19&amp;"|1",Transitions!$J$5:$J$204,0)),""))</f>
        <v/>
      </c>
      <c r="K19" s="12">
        <f>IF($A19="","",COUNTIFS(Transitions!$A$5:$A$204,$A19))</f>
        <v/>
      </c>
      <c r="L19" s="16">
        <f>IF($A19="","",SUMIFS(Transitions!$F$5:$F$204,Transitions!$A$5:$A$204,$A19))</f>
        <v/>
      </c>
      <c r="M19" s="12">
        <f>IF($A19="","",COUNTIFS(Transitions!$A$5:$A$204,$A19,Transitions!$C$5:$C$204,"Rework"))</f>
        <v/>
      </c>
      <c r="N19" s="11">
        <f>IF($A19="","",IF($G19="","No",IFERROR(VLOOKUP($G19,States!$A$5:$C$24,3,FALSE),"No")))</f>
        <v/>
      </c>
      <c r="O19" s="16">
        <f>IF($A19="","",IF($N19&lt;&gt;"Yes","",IF(OR($C19="",$H19=""),"",ROUND(($H19-$C19)*24,1))))</f>
        <v/>
      </c>
      <c r="P19" s="11">
        <f>IF($A19="","",IF($K19=0,"No transition logged",IF($N19="Yes","Done",IF(AND($F19&lt;&gt;"",$F19&lt;TODAY()),"Overdue",IF($I19&gt;Tasks!$C$3,"Stalled in "&amp;$G19,"In progress")))))</f>
        <v/>
      </c>
      <c r="Q19" s="7" t="n"/>
    </row>
    <row r="20">
      <c r="A20" s="7" t="n"/>
      <c r="B20" s="7" t="n"/>
      <c r="C20" s="8" t="n"/>
      <c r="D20" s="7" t="n"/>
      <c r="E20" s="7" t="n"/>
      <c r="F20" s="14" t="n"/>
      <c r="G20" s="15">
        <f>IF($A20="","",IFERROR(INDEX(Transitions!$C$5:$C$204,MATCH($A20&amp;"|1",Transitions!$J$5:$J$204,0)),""))</f>
        <v/>
      </c>
      <c r="H20" s="10">
        <f>IF($A20="","",IFERROR(INDEX(Transitions!$E$5:$E$204,MATCH($A20&amp;"|1",Transitions!$J$5:$J$204,0)),""))</f>
        <v/>
      </c>
      <c r="I20" s="16">
        <f>IF($H20="","",ROUND(MAX(0,TODAY()-$H20),1))</f>
        <v/>
      </c>
      <c r="J20" s="11">
        <f>IF($A20="","",IFERROR(INDEX(Transitions!$D$5:$D$204,MATCH($A20&amp;"|1",Transitions!$J$5:$J$204,0)),""))</f>
        <v/>
      </c>
      <c r="K20" s="12">
        <f>IF($A20="","",COUNTIFS(Transitions!$A$5:$A$204,$A20))</f>
        <v/>
      </c>
      <c r="L20" s="16">
        <f>IF($A20="","",SUMIFS(Transitions!$F$5:$F$204,Transitions!$A$5:$A$204,$A20))</f>
        <v/>
      </c>
      <c r="M20" s="12">
        <f>IF($A20="","",COUNTIFS(Transitions!$A$5:$A$204,$A20,Transitions!$C$5:$C$204,"Rework"))</f>
        <v/>
      </c>
      <c r="N20" s="11">
        <f>IF($A20="","",IF($G20="","No",IFERROR(VLOOKUP($G20,States!$A$5:$C$24,3,FALSE),"No")))</f>
        <v/>
      </c>
      <c r="O20" s="16">
        <f>IF($A20="","",IF($N20&lt;&gt;"Yes","",IF(OR($C20="",$H20=""),"",ROUND(($H20-$C20)*24,1))))</f>
        <v/>
      </c>
      <c r="P20" s="11">
        <f>IF($A20="","",IF($K20=0,"No transition logged",IF($N20="Yes","Done",IF(AND($F20&lt;&gt;"",$F20&lt;TODAY()),"Overdue",IF($I20&gt;Tasks!$C$3,"Stalled in "&amp;$G20,"In progress")))))</f>
        <v/>
      </c>
      <c r="Q20" s="7" t="n"/>
    </row>
    <row r="21">
      <c r="A21" s="7" t="n"/>
      <c r="B21" s="7" t="n"/>
      <c r="C21" s="8" t="n"/>
      <c r="D21" s="7" t="n"/>
      <c r="E21" s="7" t="n"/>
      <c r="F21" s="14" t="n"/>
      <c r="G21" s="15">
        <f>IF($A21="","",IFERROR(INDEX(Transitions!$C$5:$C$204,MATCH($A21&amp;"|1",Transitions!$J$5:$J$204,0)),""))</f>
        <v/>
      </c>
      <c r="H21" s="10">
        <f>IF($A21="","",IFERROR(INDEX(Transitions!$E$5:$E$204,MATCH($A21&amp;"|1",Transitions!$J$5:$J$204,0)),""))</f>
        <v/>
      </c>
      <c r="I21" s="16">
        <f>IF($H21="","",ROUND(MAX(0,TODAY()-$H21),1))</f>
        <v/>
      </c>
      <c r="J21" s="11">
        <f>IF($A21="","",IFERROR(INDEX(Transitions!$D$5:$D$204,MATCH($A21&amp;"|1",Transitions!$J$5:$J$204,0)),""))</f>
        <v/>
      </c>
      <c r="K21" s="12">
        <f>IF($A21="","",COUNTIFS(Transitions!$A$5:$A$204,$A21))</f>
        <v/>
      </c>
      <c r="L21" s="16">
        <f>IF($A21="","",SUMIFS(Transitions!$F$5:$F$204,Transitions!$A$5:$A$204,$A21))</f>
        <v/>
      </c>
      <c r="M21" s="12">
        <f>IF($A21="","",COUNTIFS(Transitions!$A$5:$A$204,$A21,Transitions!$C$5:$C$204,"Rework"))</f>
        <v/>
      </c>
      <c r="N21" s="11">
        <f>IF($A21="","",IF($G21="","No",IFERROR(VLOOKUP($G21,States!$A$5:$C$24,3,FALSE),"No")))</f>
        <v/>
      </c>
      <c r="O21" s="16">
        <f>IF($A21="","",IF($N21&lt;&gt;"Yes","",IF(OR($C21="",$H21=""),"",ROUND(($H21-$C21)*24,1))))</f>
        <v/>
      </c>
      <c r="P21" s="11">
        <f>IF($A21="","",IF($K21=0,"No transition logged",IF($N21="Yes","Done",IF(AND($F21&lt;&gt;"",$F21&lt;TODAY()),"Overdue",IF($I21&gt;Tasks!$C$3,"Stalled in "&amp;$G21,"In progress")))))</f>
        <v/>
      </c>
      <c r="Q21" s="7" t="n"/>
    </row>
    <row r="22">
      <c r="A22" s="7" t="n"/>
      <c r="B22" s="7" t="n"/>
      <c r="C22" s="8" t="n"/>
      <c r="D22" s="7" t="n"/>
      <c r="E22" s="7" t="n"/>
      <c r="F22" s="14" t="n"/>
      <c r="G22" s="15">
        <f>IF($A22="","",IFERROR(INDEX(Transitions!$C$5:$C$204,MATCH($A22&amp;"|1",Transitions!$J$5:$J$204,0)),""))</f>
        <v/>
      </c>
      <c r="H22" s="10">
        <f>IF($A22="","",IFERROR(INDEX(Transitions!$E$5:$E$204,MATCH($A22&amp;"|1",Transitions!$J$5:$J$204,0)),""))</f>
        <v/>
      </c>
      <c r="I22" s="16">
        <f>IF($H22="","",ROUND(MAX(0,TODAY()-$H22),1))</f>
        <v/>
      </c>
      <c r="J22" s="11">
        <f>IF($A22="","",IFERROR(INDEX(Transitions!$D$5:$D$204,MATCH($A22&amp;"|1",Transitions!$J$5:$J$204,0)),""))</f>
        <v/>
      </c>
      <c r="K22" s="12">
        <f>IF($A22="","",COUNTIFS(Transitions!$A$5:$A$204,$A22))</f>
        <v/>
      </c>
      <c r="L22" s="16">
        <f>IF($A22="","",SUMIFS(Transitions!$F$5:$F$204,Transitions!$A$5:$A$204,$A22))</f>
        <v/>
      </c>
      <c r="M22" s="12">
        <f>IF($A22="","",COUNTIFS(Transitions!$A$5:$A$204,$A22,Transitions!$C$5:$C$204,"Rework"))</f>
        <v/>
      </c>
      <c r="N22" s="11">
        <f>IF($A22="","",IF($G22="","No",IFERROR(VLOOKUP($G22,States!$A$5:$C$24,3,FALSE),"No")))</f>
        <v/>
      </c>
      <c r="O22" s="16">
        <f>IF($A22="","",IF($N22&lt;&gt;"Yes","",IF(OR($C22="",$H22=""),"",ROUND(($H22-$C22)*24,1))))</f>
        <v/>
      </c>
      <c r="P22" s="11">
        <f>IF($A22="","",IF($K22=0,"No transition logged",IF($N22="Yes","Done",IF(AND($F22&lt;&gt;"",$F22&lt;TODAY()),"Overdue",IF($I22&gt;Tasks!$C$3,"Stalled in "&amp;$G22,"In progress")))))</f>
        <v/>
      </c>
      <c r="Q22" s="7" t="n"/>
    </row>
    <row r="23">
      <c r="A23" s="7" t="n"/>
      <c r="B23" s="7" t="n"/>
      <c r="C23" s="8" t="n"/>
      <c r="D23" s="7" t="n"/>
      <c r="E23" s="7" t="n"/>
      <c r="F23" s="14" t="n"/>
      <c r="G23" s="15">
        <f>IF($A23="","",IFERROR(INDEX(Transitions!$C$5:$C$204,MATCH($A23&amp;"|1",Transitions!$J$5:$J$204,0)),""))</f>
        <v/>
      </c>
      <c r="H23" s="10">
        <f>IF($A23="","",IFERROR(INDEX(Transitions!$E$5:$E$204,MATCH($A23&amp;"|1",Transitions!$J$5:$J$204,0)),""))</f>
        <v/>
      </c>
      <c r="I23" s="16">
        <f>IF($H23="","",ROUND(MAX(0,TODAY()-$H23),1))</f>
        <v/>
      </c>
      <c r="J23" s="11">
        <f>IF($A23="","",IFERROR(INDEX(Transitions!$D$5:$D$204,MATCH($A23&amp;"|1",Transitions!$J$5:$J$204,0)),""))</f>
        <v/>
      </c>
      <c r="K23" s="12">
        <f>IF($A23="","",COUNTIFS(Transitions!$A$5:$A$204,$A23))</f>
        <v/>
      </c>
      <c r="L23" s="16">
        <f>IF($A23="","",SUMIFS(Transitions!$F$5:$F$204,Transitions!$A$5:$A$204,$A23))</f>
        <v/>
      </c>
      <c r="M23" s="12">
        <f>IF($A23="","",COUNTIFS(Transitions!$A$5:$A$204,$A23,Transitions!$C$5:$C$204,"Rework"))</f>
        <v/>
      </c>
      <c r="N23" s="11">
        <f>IF($A23="","",IF($G23="","No",IFERROR(VLOOKUP($G23,States!$A$5:$C$24,3,FALSE),"No")))</f>
        <v/>
      </c>
      <c r="O23" s="16">
        <f>IF($A23="","",IF($N23&lt;&gt;"Yes","",IF(OR($C23="",$H23=""),"",ROUND(($H23-$C23)*24,1))))</f>
        <v/>
      </c>
      <c r="P23" s="11">
        <f>IF($A23="","",IF($K23=0,"No transition logged",IF($N23="Yes","Done",IF(AND($F23&lt;&gt;"",$F23&lt;TODAY()),"Overdue",IF($I23&gt;Tasks!$C$3,"Stalled in "&amp;$G23,"In progress")))))</f>
        <v/>
      </c>
      <c r="Q23" s="7" t="n"/>
    </row>
    <row r="24">
      <c r="A24" s="7" t="n"/>
      <c r="B24" s="7" t="n"/>
      <c r="C24" s="8" t="n"/>
      <c r="D24" s="7" t="n"/>
      <c r="E24" s="7" t="n"/>
      <c r="F24" s="14" t="n"/>
      <c r="G24" s="15">
        <f>IF($A24="","",IFERROR(INDEX(Transitions!$C$5:$C$204,MATCH($A24&amp;"|1",Transitions!$J$5:$J$204,0)),""))</f>
        <v/>
      </c>
      <c r="H24" s="10">
        <f>IF($A24="","",IFERROR(INDEX(Transitions!$E$5:$E$204,MATCH($A24&amp;"|1",Transitions!$J$5:$J$204,0)),""))</f>
        <v/>
      </c>
      <c r="I24" s="16">
        <f>IF($H24="","",ROUND(MAX(0,TODAY()-$H24),1))</f>
        <v/>
      </c>
      <c r="J24" s="11">
        <f>IF($A24="","",IFERROR(INDEX(Transitions!$D$5:$D$204,MATCH($A24&amp;"|1",Transitions!$J$5:$J$204,0)),""))</f>
        <v/>
      </c>
      <c r="K24" s="12">
        <f>IF($A24="","",COUNTIFS(Transitions!$A$5:$A$204,$A24))</f>
        <v/>
      </c>
      <c r="L24" s="16">
        <f>IF($A24="","",SUMIFS(Transitions!$F$5:$F$204,Transitions!$A$5:$A$204,$A24))</f>
        <v/>
      </c>
      <c r="M24" s="12">
        <f>IF($A24="","",COUNTIFS(Transitions!$A$5:$A$204,$A24,Transitions!$C$5:$C$204,"Rework"))</f>
        <v/>
      </c>
      <c r="N24" s="11">
        <f>IF($A24="","",IF($G24="","No",IFERROR(VLOOKUP($G24,States!$A$5:$C$24,3,FALSE),"No")))</f>
        <v/>
      </c>
      <c r="O24" s="16">
        <f>IF($A24="","",IF($N24&lt;&gt;"Yes","",IF(OR($C24="",$H24=""),"",ROUND(($H24-$C24)*24,1))))</f>
        <v/>
      </c>
      <c r="P24" s="11">
        <f>IF($A24="","",IF($K24=0,"No transition logged",IF($N24="Yes","Done",IF(AND($F24&lt;&gt;"",$F24&lt;TODAY()),"Overdue",IF($I24&gt;Tasks!$C$3,"Stalled in "&amp;$G24,"In progress")))))</f>
        <v/>
      </c>
      <c r="Q24" s="7" t="n"/>
    </row>
    <row r="25">
      <c r="A25" s="7" t="n"/>
      <c r="B25" s="7" t="n"/>
      <c r="C25" s="8" t="n"/>
      <c r="D25" s="7" t="n"/>
      <c r="E25" s="7" t="n"/>
      <c r="F25" s="14" t="n"/>
      <c r="G25" s="15">
        <f>IF($A25="","",IFERROR(INDEX(Transitions!$C$5:$C$204,MATCH($A25&amp;"|1",Transitions!$J$5:$J$204,0)),""))</f>
        <v/>
      </c>
      <c r="H25" s="10">
        <f>IF($A25="","",IFERROR(INDEX(Transitions!$E$5:$E$204,MATCH($A25&amp;"|1",Transitions!$J$5:$J$204,0)),""))</f>
        <v/>
      </c>
      <c r="I25" s="16">
        <f>IF($H25="","",ROUND(MAX(0,TODAY()-$H25),1))</f>
        <v/>
      </c>
      <c r="J25" s="11">
        <f>IF($A25="","",IFERROR(INDEX(Transitions!$D$5:$D$204,MATCH($A25&amp;"|1",Transitions!$J$5:$J$204,0)),""))</f>
        <v/>
      </c>
      <c r="K25" s="12">
        <f>IF($A25="","",COUNTIFS(Transitions!$A$5:$A$204,$A25))</f>
        <v/>
      </c>
      <c r="L25" s="16">
        <f>IF($A25="","",SUMIFS(Transitions!$F$5:$F$204,Transitions!$A$5:$A$204,$A25))</f>
        <v/>
      </c>
      <c r="M25" s="12">
        <f>IF($A25="","",COUNTIFS(Transitions!$A$5:$A$204,$A25,Transitions!$C$5:$C$204,"Rework"))</f>
        <v/>
      </c>
      <c r="N25" s="11">
        <f>IF($A25="","",IF($G25="","No",IFERROR(VLOOKUP($G25,States!$A$5:$C$24,3,FALSE),"No")))</f>
        <v/>
      </c>
      <c r="O25" s="16">
        <f>IF($A25="","",IF($N25&lt;&gt;"Yes","",IF(OR($C25="",$H25=""),"",ROUND(($H25-$C25)*24,1))))</f>
        <v/>
      </c>
      <c r="P25" s="11">
        <f>IF($A25="","",IF($K25=0,"No transition logged",IF($N25="Yes","Done",IF(AND($F25&lt;&gt;"",$F25&lt;TODAY()),"Overdue",IF($I25&gt;Tasks!$C$3,"Stalled in "&amp;$G25,"In progress")))))</f>
        <v/>
      </c>
      <c r="Q25" s="7" t="n"/>
    </row>
    <row r="26">
      <c r="A26" s="7" t="n"/>
      <c r="B26" s="7" t="n"/>
      <c r="C26" s="8" t="n"/>
      <c r="D26" s="7" t="n"/>
      <c r="E26" s="7" t="n"/>
      <c r="F26" s="14" t="n"/>
      <c r="G26" s="15">
        <f>IF($A26="","",IFERROR(INDEX(Transitions!$C$5:$C$204,MATCH($A26&amp;"|1",Transitions!$J$5:$J$204,0)),""))</f>
        <v/>
      </c>
      <c r="H26" s="10">
        <f>IF($A26="","",IFERROR(INDEX(Transitions!$E$5:$E$204,MATCH($A26&amp;"|1",Transitions!$J$5:$J$204,0)),""))</f>
        <v/>
      </c>
      <c r="I26" s="16">
        <f>IF($H26="","",ROUND(MAX(0,TODAY()-$H26),1))</f>
        <v/>
      </c>
      <c r="J26" s="11">
        <f>IF($A26="","",IFERROR(INDEX(Transitions!$D$5:$D$204,MATCH($A26&amp;"|1",Transitions!$J$5:$J$204,0)),""))</f>
        <v/>
      </c>
      <c r="K26" s="12">
        <f>IF($A26="","",COUNTIFS(Transitions!$A$5:$A$204,$A26))</f>
        <v/>
      </c>
      <c r="L26" s="16">
        <f>IF($A26="","",SUMIFS(Transitions!$F$5:$F$204,Transitions!$A$5:$A$204,$A26))</f>
        <v/>
      </c>
      <c r="M26" s="12">
        <f>IF($A26="","",COUNTIFS(Transitions!$A$5:$A$204,$A26,Transitions!$C$5:$C$204,"Rework"))</f>
        <v/>
      </c>
      <c r="N26" s="11">
        <f>IF($A26="","",IF($G26="","No",IFERROR(VLOOKUP($G26,States!$A$5:$C$24,3,FALSE),"No")))</f>
        <v/>
      </c>
      <c r="O26" s="16">
        <f>IF($A26="","",IF($N26&lt;&gt;"Yes","",IF(OR($C26="",$H26=""),"",ROUND(($H26-$C26)*24,1))))</f>
        <v/>
      </c>
      <c r="P26" s="11">
        <f>IF($A26="","",IF($K26=0,"No transition logged",IF($N26="Yes","Done",IF(AND($F26&lt;&gt;"",$F26&lt;TODAY()),"Overdue",IF($I26&gt;Tasks!$C$3,"Stalled in "&amp;$G26,"In progress")))))</f>
        <v/>
      </c>
      <c r="Q26" s="7" t="n"/>
    </row>
    <row r="27">
      <c r="A27" s="7" t="n"/>
      <c r="B27" s="7" t="n"/>
      <c r="C27" s="8" t="n"/>
      <c r="D27" s="7" t="n"/>
      <c r="E27" s="7" t="n"/>
      <c r="F27" s="14" t="n"/>
      <c r="G27" s="15">
        <f>IF($A27="","",IFERROR(INDEX(Transitions!$C$5:$C$204,MATCH($A27&amp;"|1",Transitions!$J$5:$J$204,0)),""))</f>
        <v/>
      </c>
      <c r="H27" s="10">
        <f>IF($A27="","",IFERROR(INDEX(Transitions!$E$5:$E$204,MATCH($A27&amp;"|1",Transitions!$J$5:$J$204,0)),""))</f>
        <v/>
      </c>
      <c r="I27" s="16">
        <f>IF($H27="","",ROUND(MAX(0,TODAY()-$H27),1))</f>
        <v/>
      </c>
      <c r="J27" s="11">
        <f>IF($A27="","",IFERROR(INDEX(Transitions!$D$5:$D$204,MATCH($A27&amp;"|1",Transitions!$J$5:$J$204,0)),""))</f>
        <v/>
      </c>
      <c r="K27" s="12">
        <f>IF($A27="","",COUNTIFS(Transitions!$A$5:$A$204,$A27))</f>
        <v/>
      </c>
      <c r="L27" s="16">
        <f>IF($A27="","",SUMIFS(Transitions!$F$5:$F$204,Transitions!$A$5:$A$204,$A27))</f>
        <v/>
      </c>
      <c r="M27" s="12">
        <f>IF($A27="","",COUNTIFS(Transitions!$A$5:$A$204,$A27,Transitions!$C$5:$C$204,"Rework"))</f>
        <v/>
      </c>
      <c r="N27" s="11">
        <f>IF($A27="","",IF($G27="","No",IFERROR(VLOOKUP($G27,States!$A$5:$C$24,3,FALSE),"No")))</f>
        <v/>
      </c>
      <c r="O27" s="16">
        <f>IF($A27="","",IF($N27&lt;&gt;"Yes","",IF(OR($C27="",$H27=""),"",ROUND(($H27-$C27)*24,1))))</f>
        <v/>
      </c>
      <c r="P27" s="11">
        <f>IF($A27="","",IF($K27=0,"No transition logged",IF($N27="Yes","Done",IF(AND($F27&lt;&gt;"",$F27&lt;TODAY()),"Overdue",IF($I27&gt;Tasks!$C$3,"Stalled in "&amp;$G27,"In progress")))))</f>
        <v/>
      </c>
      <c r="Q27" s="7" t="n"/>
    </row>
    <row r="28">
      <c r="A28" s="7" t="n"/>
      <c r="B28" s="7" t="n"/>
      <c r="C28" s="8" t="n"/>
      <c r="D28" s="7" t="n"/>
      <c r="E28" s="7" t="n"/>
      <c r="F28" s="14" t="n"/>
      <c r="G28" s="15">
        <f>IF($A28="","",IFERROR(INDEX(Transitions!$C$5:$C$204,MATCH($A28&amp;"|1",Transitions!$J$5:$J$204,0)),""))</f>
        <v/>
      </c>
      <c r="H28" s="10">
        <f>IF($A28="","",IFERROR(INDEX(Transitions!$E$5:$E$204,MATCH($A28&amp;"|1",Transitions!$J$5:$J$204,0)),""))</f>
        <v/>
      </c>
      <c r="I28" s="16">
        <f>IF($H28="","",ROUND(MAX(0,TODAY()-$H28),1))</f>
        <v/>
      </c>
      <c r="J28" s="11">
        <f>IF($A28="","",IFERROR(INDEX(Transitions!$D$5:$D$204,MATCH($A28&amp;"|1",Transitions!$J$5:$J$204,0)),""))</f>
        <v/>
      </c>
      <c r="K28" s="12">
        <f>IF($A28="","",COUNTIFS(Transitions!$A$5:$A$204,$A28))</f>
        <v/>
      </c>
      <c r="L28" s="16">
        <f>IF($A28="","",SUMIFS(Transitions!$F$5:$F$204,Transitions!$A$5:$A$204,$A28))</f>
        <v/>
      </c>
      <c r="M28" s="12">
        <f>IF($A28="","",COUNTIFS(Transitions!$A$5:$A$204,$A28,Transitions!$C$5:$C$204,"Rework"))</f>
        <v/>
      </c>
      <c r="N28" s="11">
        <f>IF($A28="","",IF($G28="","No",IFERROR(VLOOKUP($G28,States!$A$5:$C$24,3,FALSE),"No")))</f>
        <v/>
      </c>
      <c r="O28" s="16">
        <f>IF($A28="","",IF($N28&lt;&gt;"Yes","",IF(OR($C28="",$H28=""),"",ROUND(($H28-$C28)*24,1))))</f>
        <v/>
      </c>
      <c r="P28" s="11">
        <f>IF($A28="","",IF($K28=0,"No transition logged",IF($N28="Yes","Done",IF(AND($F28&lt;&gt;"",$F28&lt;TODAY()),"Overdue",IF($I28&gt;Tasks!$C$3,"Stalled in "&amp;$G28,"In progress")))))</f>
        <v/>
      </c>
      <c r="Q28" s="7" t="n"/>
    </row>
    <row r="29">
      <c r="A29" s="7" t="n"/>
      <c r="B29" s="7" t="n"/>
      <c r="C29" s="8" t="n"/>
      <c r="D29" s="7" t="n"/>
      <c r="E29" s="7" t="n"/>
      <c r="F29" s="14" t="n"/>
      <c r="G29" s="15">
        <f>IF($A29="","",IFERROR(INDEX(Transitions!$C$5:$C$204,MATCH($A29&amp;"|1",Transitions!$J$5:$J$204,0)),""))</f>
        <v/>
      </c>
      <c r="H29" s="10">
        <f>IF($A29="","",IFERROR(INDEX(Transitions!$E$5:$E$204,MATCH($A29&amp;"|1",Transitions!$J$5:$J$204,0)),""))</f>
        <v/>
      </c>
      <c r="I29" s="16">
        <f>IF($H29="","",ROUND(MAX(0,TODAY()-$H29),1))</f>
        <v/>
      </c>
      <c r="J29" s="11">
        <f>IF($A29="","",IFERROR(INDEX(Transitions!$D$5:$D$204,MATCH($A29&amp;"|1",Transitions!$J$5:$J$204,0)),""))</f>
        <v/>
      </c>
      <c r="K29" s="12">
        <f>IF($A29="","",COUNTIFS(Transitions!$A$5:$A$204,$A29))</f>
        <v/>
      </c>
      <c r="L29" s="16">
        <f>IF($A29="","",SUMIFS(Transitions!$F$5:$F$204,Transitions!$A$5:$A$204,$A29))</f>
        <v/>
      </c>
      <c r="M29" s="12">
        <f>IF($A29="","",COUNTIFS(Transitions!$A$5:$A$204,$A29,Transitions!$C$5:$C$204,"Rework"))</f>
        <v/>
      </c>
      <c r="N29" s="11">
        <f>IF($A29="","",IF($G29="","No",IFERROR(VLOOKUP($G29,States!$A$5:$C$24,3,FALSE),"No")))</f>
        <v/>
      </c>
      <c r="O29" s="16">
        <f>IF($A29="","",IF($N29&lt;&gt;"Yes","",IF(OR($C29="",$H29=""),"",ROUND(($H29-$C29)*24,1))))</f>
        <v/>
      </c>
      <c r="P29" s="11">
        <f>IF($A29="","",IF($K29=0,"No transition logged",IF($N29="Yes","Done",IF(AND($F29&lt;&gt;"",$F29&lt;TODAY()),"Overdue",IF($I29&gt;Tasks!$C$3,"Stalled in "&amp;$G29,"In progress")))))</f>
        <v/>
      </c>
      <c r="Q29" s="7" t="n"/>
    </row>
    <row r="30">
      <c r="A30" s="7" t="n"/>
      <c r="B30" s="7" t="n"/>
      <c r="C30" s="8" t="n"/>
      <c r="D30" s="7" t="n"/>
      <c r="E30" s="7" t="n"/>
      <c r="F30" s="14" t="n"/>
      <c r="G30" s="15">
        <f>IF($A30="","",IFERROR(INDEX(Transitions!$C$5:$C$204,MATCH($A30&amp;"|1",Transitions!$J$5:$J$204,0)),""))</f>
        <v/>
      </c>
      <c r="H30" s="10">
        <f>IF($A30="","",IFERROR(INDEX(Transitions!$E$5:$E$204,MATCH($A30&amp;"|1",Transitions!$J$5:$J$204,0)),""))</f>
        <v/>
      </c>
      <c r="I30" s="16">
        <f>IF($H30="","",ROUND(MAX(0,TODAY()-$H30),1))</f>
        <v/>
      </c>
      <c r="J30" s="11">
        <f>IF($A30="","",IFERROR(INDEX(Transitions!$D$5:$D$204,MATCH($A30&amp;"|1",Transitions!$J$5:$J$204,0)),""))</f>
        <v/>
      </c>
      <c r="K30" s="12">
        <f>IF($A30="","",COUNTIFS(Transitions!$A$5:$A$204,$A30))</f>
        <v/>
      </c>
      <c r="L30" s="16">
        <f>IF($A30="","",SUMIFS(Transitions!$F$5:$F$204,Transitions!$A$5:$A$204,$A30))</f>
        <v/>
      </c>
      <c r="M30" s="12">
        <f>IF($A30="","",COUNTIFS(Transitions!$A$5:$A$204,$A30,Transitions!$C$5:$C$204,"Rework"))</f>
        <v/>
      </c>
      <c r="N30" s="11">
        <f>IF($A30="","",IF($G30="","No",IFERROR(VLOOKUP($G30,States!$A$5:$C$24,3,FALSE),"No")))</f>
        <v/>
      </c>
      <c r="O30" s="16">
        <f>IF($A30="","",IF($N30&lt;&gt;"Yes","",IF(OR($C30="",$H30=""),"",ROUND(($H30-$C30)*24,1))))</f>
        <v/>
      </c>
      <c r="P30" s="11">
        <f>IF($A30="","",IF($K30=0,"No transition logged",IF($N30="Yes","Done",IF(AND($F30&lt;&gt;"",$F30&lt;TODAY()),"Overdue",IF($I30&gt;Tasks!$C$3,"Stalled in "&amp;$G30,"In progress")))))</f>
        <v/>
      </c>
      <c r="Q30" s="7" t="n"/>
    </row>
    <row r="31">
      <c r="A31" s="7" t="n"/>
      <c r="B31" s="7" t="n"/>
      <c r="C31" s="8" t="n"/>
      <c r="D31" s="7" t="n"/>
      <c r="E31" s="7" t="n"/>
      <c r="F31" s="14" t="n"/>
      <c r="G31" s="15">
        <f>IF($A31="","",IFERROR(INDEX(Transitions!$C$5:$C$204,MATCH($A31&amp;"|1",Transitions!$J$5:$J$204,0)),""))</f>
        <v/>
      </c>
      <c r="H31" s="10">
        <f>IF($A31="","",IFERROR(INDEX(Transitions!$E$5:$E$204,MATCH($A31&amp;"|1",Transitions!$J$5:$J$204,0)),""))</f>
        <v/>
      </c>
      <c r="I31" s="16">
        <f>IF($H31="","",ROUND(MAX(0,TODAY()-$H31),1))</f>
        <v/>
      </c>
      <c r="J31" s="11">
        <f>IF($A31="","",IFERROR(INDEX(Transitions!$D$5:$D$204,MATCH($A31&amp;"|1",Transitions!$J$5:$J$204,0)),""))</f>
        <v/>
      </c>
      <c r="K31" s="12">
        <f>IF($A31="","",COUNTIFS(Transitions!$A$5:$A$204,$A31))</f>
        <v/>
      </c>
      <c r="L31" s="16">
        <f>IF($A31="","",SUMIFS(Transitions!$F$5:$F$204,Transitions!$A$5:$A$204,$A31))</f>
        <v/>
      </c>
      <c r="M31" s="12">
        <f>IF($A31="","",COUNTIFS(Transitions!$A$5:$A$204,$A31,Transitions!$C$5:$C$204,"Rework"))</f>
        <v/>
      </c>
      <c r="N31" s="11">
        <f>IF($A31="","",IF($G31="","No",IFERROR(VLOOKUP($G31,States!$A$5:$C$24,3,FALSE),"No")))</f>
        <v/>
      </c>
      <c r="O31" s="16">
        <f>IF($A31="","",IF($N31&lt;&gt;"Yes","",IF(OR($C31="",$H31=""),"",ROUND(($H31-$C31)*24,1))))</f>
        <v/>
      </c>
      <c r="P31" s="11">
        <f>IF($A31="","",IF($K31=0,"No transition logged",IF($N31="Yes","Done",IF(AND($F31&lt;&gt;"",$F31&lt;TODAY()),"Overdue",IF($I31&gt;Tasks!$C$3,"Stalled in "&amp;$G31,"In progress")))))</f>
        <v/>
      </c>
      <c r="Q31" s="7" t="n"/>
    </row>
    <row r="32">
      <c r="A32" s="7" t="n"/>
      <c r="B32" s="7" t="n"/>
      <c r="C32" s="8" t="n"/>
      <c r="D32" s="7" t="n"/>
      <c r="E32" s="7" t="n"/>
      <c r="F32" s="14" t="n"/>
      <c r="G32" s="15">
        <f>IF($A32="","",IFERROR(INDEX(Transitions!$C$5:$C$204,MATCH($A32&amp;"|1",Transitions!$J$5:$J$204,0)),""))</f>
        <v/>
      </c>
      <c r="H32" s="10">
        <f>IF($A32="","",IFERROR(INDEX(Transitions!$E$5:$E$204,MATCH($A32&amp;"|1",Transitions!$J$5:$J$204,0)),""))</f>
        <v/>
      </c>
      <c r="I32" s="16">
        <f>IF($H32="","",ROUND(MAX(0,TODAY()-$H32),1))</f>
        <v/>
      </c>
      <c r="J32" s="11">
        <f>IF($A32="","",IFERROR(INDEX(Transitions!$D$5:$D$204,MATCH($A32&amp;"|1",Transitions!$J$5:$J$204,0)),""))</f>
        <v/>
      </c>
      <c r="K32" s="12">
        <f>IF($A32="","",COUNTIFS(Transitions!$A$5:$A$204,$A32))</f>
        <v/>
      </c>
      <c r="L32" s="16">
        <f>IF($A32="","",SUMIFS(Transitions!$F$5:$F$204,Transitions!$A$5:$A$204,$A32))</f>
        <v/>
      </c>
      <c r="M32" s="12">
        <f>IF($A32="","",COUNTIFS(Transitions!$A$5:$A$204,$A32,Transitions!$C$5:$C$204,"Rework"))</f>
        <v/>
      </c>
      <c r="N32" s="11">
        <f>IF($A32="","",IF($G32="","No",IFERROR(VLOOKUP($G32,States!$A$5:$C$24,3,FALSE),"No")))</f>
        <v/>
      </c>
      <c r="O32" s="16">
        <f>IF($A32="","",IF($N32&lt;&gt;"Yes","",IF(OR($C32="",$H32=""),"",ROUND(($H32-$C32)*24,1))))</f>
        <v/>
      </c>
      <c r="P32" s="11">
        <f>IF($A32="","",IF($K32=0,"No transition logged",IF($N32="Yes","Done",IF(AND($F32&lt;&gt;"",$F32&lt;TODAY()),"Overdue",IF($I32&gt;Tasks!$C$3,"Stalled in "&amp;$G32,"In progress")))))</f>
        <v/>
      </c>
      <c r="Q32" s="7" t="n"/>
    </row>
    <row r="33">
      <c r="A33" s="7" t="n"/>
      <c r="B33" s="7" t="n"/>
      <c r="C33" s="8" t="n"/>
      <c r="D33" s="7" t="n"/>
      <c r="E33" s="7" t="n"/>
      <c r="F33" s="14" t="n"/>
      <c r="G33" s="15">
        <f>IF($A33="","",IFERROR(INDEX(Transitions!$C$5:$C$204,MATCH($A33&amp;"|1",Transitions!$J$5:$J$204,0)),""))</f>
        <v/>
      </c>
      <c r="H33" s="10">
        <f>IF($A33="","",IFERROR(INDEX(Transitions!$E$5:$E$204,MATCH($A33&amp;"|1",Transitions!$J$5:$J$204,0)),""))</f>
        <v/>
      </c>
      <c r="I33" s="16">
        <f>IF($H33="","",ROUND(MAX(0,TODAY()-$H33),1))</f>
        <v/>
      </c>
      <c r="J33" s="11">
        <f>IF($A33="","",IFERROR(INDEX(Transitions!$D$5:$D$204,MATCH($A33&amp;"|1",Transitions!$J$5:$J$204,0)),""))</f>
        <v/>
      </c>
      <c r="K33" s="12">
        <f>IF($A33="","",COUNTIFS(Transitions!$A$5:$A$204,$A33))</f>
        <v/>
      </c>
      <c r="L33" s="16">
        <f>IF($A33="","",SUMIFS(Transitions!$F$5:$F$204,Transitions!$A$5:$A$204,$A33))</f>
        <v/>
      </c>
      <c r="M33" s="12">
        <f>IF($A33="","",COUNTIFS(Transitions!$A$5:$A$204,$A33,Transitions!$C$5:$C$204,"Rework"))</f>
        <v/>
      </c>
      <c r="N33" s="11">
        <f>IF($A33="","",IF($G33="","No",IFERROR(VLOOKUP($G33,States!$A$5:$C$24,3,FALSE),"No")))</f>
        <v/>
      </c>
      <c r="O33" s="16">
        <f>IF($A33="","",IF($N33&lt;&gt;"Yes","",IF(OR($C33="",$H33=""),"",ROUND(($H33-$C33)*24,1))))</f>
        <v/>
      </c>
      <c r="P33" s="11">
        <f>IF($A33="","",IF($K33=0,"No transition logged",IF($N33="Yes","Done",IF(AND($F33&lt;&gt;"",$F33&lt;TODAY()),"Overdue",IF($I33&gt;Tasks!$C$3,"Stalled in "&amp;$G33,"In progress")))))</f>
        <v/>
      </c>
      <c r="Q33" s="7" t="n"/>
    </row>
    <row r="34">
      <c r="A34" s="7" t="n"/>
      <c r="B34" s="7" t="n"/>
      <c r="C34" s="8" t="n"/>
      <c r="D34" s="7" t="n"/>
      <c r="E34" s="7" t="n"/>
      <c r="F34" s="14" t="n"/>
      <c r="G34" s="15">
        <f>IF($A34="","",IFERROR(INDEX(Transitions!$C$5:$C$204,MATCH($A34&amp;"|1",Transitions!$J$5:$J$204,0)),""))</f>
        <v/>
      </c>
      <c r="H34" s="10">
        <f>IF($A34="","",IFERROR(INDEX(Transitions!$E$5:$E$204,MATCH($A34&amp;"|1",Transitions!$J$5:$J$204,0)),""))</f>
        <v/>
      </c>
      <c r="I34" s="16">
        <f>IF($H34="","",ROUND(MAX(0,TODAY()-$H34),1))</f>
        <v/>
      </c>
      <c r="J34" s="11">
        <f>IF($A34="","",IFERROR(INDEX(Transitions!$D$5:$D$204,MATCH($A34&amp;"|1",Transitions!$J$5:$J$204,0)),""))</f>
        <v/>
      </c>
      <c r="K34" s="12">
        <f>IF($A34="","",COUNTIFS(Transitions!$A$5:$A$204,$A34))</f>
        <v/>
      </c>
      <c r="L34" s="16">
        <f>IF($A34="","",SUMIFS(Transitions!$F$5:$F$204,Transitions!$A$5:$A$204,$A34))</f>
        <v/>
      </c>
      <c r="M34" s="12">
        <f>IF($A34="","",COUNTIFS(Transitions!$A$5:$A$204,$A34,Transitions!$C$5:$C$204,"Rework"))</f>
        <v/>
      </c>
      <c r="N34" s="11">
        <f>IF($A34="","",IF($G34="","No",IFERROR(VLOOKUP($G34,States!$A$5:$C$24,3,FALSE),"No")))</f>
        <v/>
      </c>
      <c r="O34" s="16">
        <f>IF($A34="","",IF($N34&lt;&gt;"Yes","",IF(OR($C34="",$H34=""),"",ROUND(($H34-$C34)*24,1))))</f>
        <v/>
      </c>
      <c r="P34" s="11">
        <f>IF($A34="","",IF($K34=0,"No transition logged",IF($N34="Yes","Done",IF(AND($F34&lt;&gt;"",$F34&lt;TODAY()),"Overdue",IF($I34&gt;Tasks!$C$3,"Stalled in "&amp;$G34,"In progress")))))</f>
        <v/>
      </c>
      <c r="Q34" s="7" t="n"/>
    </row>
    <row r="35">
      <c r="A35" s="7" t="n"/>
      <c r="B35" s="7" t="n"/>
      <c r="C35" s="8" t="n"/>
      <c r="D35" s="7" t="n"/>
      <c r="E35" s="7" t="n"/>
      <c r="F35" s="14" t="n"/>
      <c r="G35" s="15">
        <f>IF($A35="","",IFERROR(INDEX(Transitions!$C$5:$C$204,MATCH($A35&amp;"|1",Transitions!$J$5:$J$204,0)),""))</f>
        <v/>
      </c>
      <c r="H35" s="10">
        <f>IF($A35="","",IFERROR(INDEX(Transitions!$E$5:$E$204,MATCH($A35&amp;"|1",Transitions!$J$5:$J$204,0)),""))</f>
        <v/>
      </c>
      <c r="I35" s="16">
        <f>IF($H35="","",ROUND(MAX(0,TODAY()-$H35),1))</f>
        <v/>
      </c>
      <c r="J35" s="11">
        <f>IF($A35="","",IFERROR(INDEX(Transitions!$D$5:$D$204,MATCH($A35&amp;"|1",Transitions!$J$5:$J$204,0)),""))</f>
        <v/>
      </c>
      <c r="K35" s="12">
        <f>IF($A35="","",COUNTIFS(Transitions!$A$5:$A$204,$A35))</f>
        <v/>
      </c>
      <c r="L35" s="16">
        <f>IF($A35="","",SUMIFS(Transitions!$F$5:$F$204,Transitions!$A$5:$A$204,$A35))</f>
        <v/>
      </c>
      <c r="M35" s="12">
        <f>IF($A35="","",COUNTIFS(Transitions!$A$5:$A$204,$A35,Transitions!$C$5:$C$204,"Rework"))</f>
        <v/>
      </c>
      <c r="N35" s="11">
        <f>IF($A35="","",IF($G35="","No",IFERROR(VLOOKUP($G35,States!$A$5:$C$24,3,FALSE),"No")))</f>
        <v/>
      </c>
      <c r="O35" s="16">
        <f>IF($A35="","",IF($N35&lt;&gt;"Yes","",IF(OR($C35="",$H35=""),"",ROUND(($H35-$C35)*24,1))))</f>
        <v/>
      </c>
      <c r="P35" s="11">
        <f>IF($A35="","",IF($K35=0,"No transition logged",IF($N35="Yes","Done",IF(AND($F35&lt;&gt;"",$F35&lt;TODAY()),"Overdue",IF($I35&gt;Tasks!$C$3,"Stalled in "&amp;$G35,"In progress")))))</f>
        <v/>
      </c>
      <c r="Q35" s="7" t="n"/>
    </row>
    <row r="36">
      <c r="A36" s="7" t="n"/>
      <c r="B36" s="7" t="n"/>
      <c r="C36" s="8" t="n"/>
      <c r="D36" s="7" t="n"/>
      <c r="E36" s="7" t="n"/>
      <c r="F36" s="14" t="n"/>
      <c r="G36" s="15">
        <f>IF($A36="","",IFERROR(INDEX(Transitions!$C$5:$C$204,MATCH($A36&amp;"|1",Transitions!$J$5:$J$204,0)),""))</f>
        <v/>
      </c>
      <c r="H36" s="10">
        <f>IF($A36="","",IFERROR(INDEX(Transitions!$E$5:$E$204,MATCH($A36&amp;"|1",Transitions!$J$5:$J$204,0)),""))</f>
        <v/>
      </c>
      <c r="I36" s="16">
        <f>IF($H36="","",ROUND(MAX(0,TODAY()-$H36),1))</f>
        <v/>
      </c>
      <c r="J36" s="11">
        <f>IF($A36="","",IFERROR(INDEX(Transitions!$D$5:$D$204,MATCH($A36&amp;"|1",Transitions!$J$5:$J$204,0)),""))</f>
        <v/>
      </c>
      <c r="K36" s="12">
        <f>IF($A36="","",COUNTIFS(Transitions!$A$5:$A$204,$A36))</f>
        <v/>
      </c>
      <c r="L36" s="16">
        <f>IF($A36="","",SUMIFS(Transitions!$F$5:$F$204,Transitions!$A$5:$A$204,$A36))</f>
        <v/>
      </c>
      <c r="M36" s="12">
        <f>IF($A36="","",COUNTIFS(Transitions!$A$5:$A$204,$A36,Transitions!$C$5:$C$204,"Rework"))</f>
        <v/>
      </c>
      <c r="N36" s="11">
        <f>IF($A36="","",IF($G36="","No",IFERROR(VLOOKUP($G36,States!$A$5:$C$24,3,FALSE),"No")))</f>
        <v/>
      </c>
      <c r="O36" s="16">
        <f>IF($A36="","",IF($N36&lt;&gt;"Yes","",IF(OR($C36="",$H36=""),"",ROUND(($H36-$C36)*24,1))))</f>
        <v/>
      </c>
      <c r="P36" s="11">
        <f>IF($A36="","",IF($K36=0,"No transition logged",IF($N36="Yes","Done",IF(AND($F36&lt;&gt;"",$F36&lt;TODAY()),"Overdue",IF($I36&gt;Tasks!$C$3,"Stalled in "&amp;$G36,"In progress")))))</f>
        <v/>
      </c>
      <c r="Q36" s="7" t="n"/>
    </row>
    <row r="37">
      <c r="A37" s="7" t="n"/>
      <c r="B37" s="7" t="n"/>
      <c r="C37" s="8" t="n"/>
      <c r="D37" s="7" t="n"/>
      <c r="E37" s="7" t="n"/>
      <c r="F37" s="14" t="n"/>
      <c r="G37" s="15">
        <f>IF($A37="","",IFERROR(INDEX(Transitions!$C$5:$C$204,MATCH($A37&amp;"|1",Transitions!$J$5:$J$204,0)),""))</f>
        <v/>
      </c>
      <c r="H37" s="10">
        <f>IF($A37="","",IFERROR(INDEX(Transitions!$E$5:$E$204,MATCH($A37&amp;"|1",Transitions!$J$5:$J$204,0)),""))</f>
        <v/>
      </c>
      <c r="I37" s="16">
        <f>IF($H37="","",ROUND(MAX(0,TODAY()-$H37),1))</f>
        <v/>
      </c>
      <c r="J37" s="11">
        <f>IF($A37="","",IFERROR(INDEX(Transitions!$D$5:$D$204,MATCH($A37&amp;"|1",Transitions!$J$5:$J$204,0)),""))</f>
        <v/>
      </c>
      <c r="K37" s="12">
        <f>IF($A37="","",COUNTIFS(Transitions!$A$5:$A$204,$A37))</f>
        <v/>
      </c>
      <c r="L37" s="16">
        <f>IF($A37="","",SUMIFS(Transitions!$F$5:$F$204,Transitions!$A$5:$A$204,$A37))</f>
        <v/>
      </c>
      <c r="M37" s="12">
        <f>IF($A37="","",COUNTIFS(Transitions!$A$5:$A$204,$A37,Transitions!$C$5:$C$204,"Rework"))</f>
        <v/>
      </c>
      <c r="N37" s="11">
        <f>IF($A37="","",IF($G37="","No",IFERROR(VLOOKUP($G37,States!$A$5:$C$24,3,FALSE),"No")))</f>
        <v/>
      </c>
      <c r="O37" s="16">
        <f>IF($A37="","",IF($N37&lt;&gt;"Yes","",IF(OR($C37="",$H37=""),"",ROUND(($H37-$C37)*24,1))))</f>
        <v/>
      </c>
      <c r="P37" s="11">
        <f>IF($A37="","",IF($K37=0,"No transition logged",IF($N37="Yes","Done",IF(AND($F37&lt;&gt;"",$F37&lt;TODAY()),"Overdue",IF($I37&gt;Tasks!$C$3,"Stalled in "&amp;$G37,"In progress")))))</f>
        <v/>
      </c>
      <c r="Q37" s="7" t="n"/>
    </row>
    <row r="38">
      <c r="A38" s="7" t="n"/>
      <c r="B38" s="7" t="n"/>
      <c r="C38" s="8" t="n"/>
      <c r="D38" s="7" t="n"/>
      <c r="E38" s="7" t="n"/>
      <c r="F38" s="14" t="n"/>
      <c r="G38" s="15">
        <f>IF($A38="","",IFERROR(INDEX(Transitions!$C$5:$C$204,MATCH($A38&amp;"|1",Transitions!$J$5:$J$204,0)),""))</f>
        <v/>
      </c>
      <c r="H38" s="10">
        <f>IF($A38="","",IFERROR(INDEX(Transitions!$E$5:$E$204,MATCH($A38&amp;"|1",Transitions!$J$5:$J$204,0)),""))</f>
        <v/>
      </c>
      <c r="I38" s="16">
        <f>IF($H38="","",ROUND(MAX(0,TODAY()-$H38),1))</f>
        <v/>
      </c>
      <c r="J38" s="11">
        <f>IF($A38="","",IFERROR(INDEX(Transitions!$D$5:$D$204,MATCH($A38&amp;"|1",Transitions!$J$5:$J$204,0)),""))</f>
        <v/>
      </c>
      <c r="K38" s="12">
        <f>IF($A38="","",COUNTIFS(Transitions!$A$5:$A$204,$A38))</f>
        <v/>
      </c>
      <c r="L38" s="16">
        <f>IF($A38="","",SUMIFS(Transitions!$F$5:$F$204,Transitions!$A$5:$A$204,$A38))</f>
        <v/>
      </c>
      <c r="M38" s="12">
        <f>IF($A38="","",COUNTIFS(Transitions!$A$5:$A$204,$A38,Transitions!$C$5:$C$204,"Rework"))</f>
        <v/>
      </c>
      <c r="N38" s="11">
        <f>IF($A38="","",IF($G38="","No",IFERROR(VLOOKUP($G38,States!$A$5:$C$24,3,FALSE),"No")))</f>
        <v/>
      </c>
      <c r="O38" s="16">
        <f>IF($A38="","",IF($N38&lt;&gt;"Yes","",IF(OR($C38="",$H38=""),"",ROUND(($H38-$C38)*24,1))))</f>
        <v/>
      </c>
      <c r="P38" s="11">
        <f>IF($A38="","",IF($K38=0,"No transition logged",IF($N38="Yes","Done",IF(AND($F38&lt;&gt;"",$F38&lt;TODAY()),"Overdue",IF($I38&gt;Tasks!$C$3,"Stalled in "&amp;$G38,"In progress")))))</f>
        <v/>
      </c>
      <c r="Q38" s="7" t="n"/>
    </row>
    <row r="39">
      <c r="A39" s="7" t="n"/>
      <c r="B39" s="7" t="n"/>
      <c r="C39" s="8" t="n"/>
      <c r="D39" s="7" t="n"/>
      <c r="E39" s="7" t="n"/>
      <c r="F39" s="14" t="n"/>
      <c r="G39" s="15">
        <f>IF($A39="","",IFERROR(INDEX(Transitions!$C$5:$C$204,MATCH($A39&amp;"|1",Transitions!$J$5:$J$204,0)),""))</f>
        <v/>
      </c>
      <c r="H39" s="10">
        <f>IF($A39="","",IFERROR(INDEX(Transitions!$E$5:$E$204,MATCH($A39&amp;"|1",Transitions!$J$5:$J$204,0)),""))</f>
        <v/>
      </c>
      <c r="I39" s="16">
        <f>IF($H39="","",ROUND(MAX(0,TODAY()-$H39),1))</f>
        <v/>
      </c>
      <c r="J39" s="11">
        <f>IF($A39="","",IFERROR(INDEX(Transitions!$D$5:$D$204,MATCH($A39&amp;"|1",Transitions!$J$5:$J$204,0)),""))</f>
        <v/>
      </c>
      <c r="K39" s="12">
        <f>IF($A39="","",COUNTIFS(Transitions!$A$5:$A$204,$A39))</f>
        <v/>
      </c>
      <c r="L39" s="16">
        <f>IF($A39="","",SUMIFS(Transitions!$F$5:$F$204,Transitions!$A$5:$A$204,$A39))</f>
        <v/>
      </c>
      <c r="M39" s="12">
        <f>IF($A39="","",COUNTIFS(Transitions!$A$5:$A$204,$A39,Transitions!$C$5:$C$204,"Rework"))</f>
        <v/>
      </c>
      <c r="N39" s="11">
        <f>IF($A39="","",IF($G39="","No",IFERROR(VLOOKUP($G39,States!$A$5:$C$24,3,FALSE),"No")))</f>
        <v/>
      </c>
      <c r="O39" s="16">
        <f>IF($A39="","",IF($N39&lt;&gt;"Yes","",IF(OR($C39="",$H39=""),"",ROUND(($H39-$C39)*24,1))))</f>
        <v/>
      </c>
      <c r="P39" s="11">
        <f>IF($A39="","",IF($K39=0,"No transition logged",IF($N39="Yes","Done",IF(AND($F39&lt;&gt;"",$F39&lt;TODAY()),"Overdue",IF($I39&gt;Tasks!$C$3,"Stalled in "&amp;$G39,"In progress")))))</f>
        <v/>
      </c>
      <c r="Q39" s="7" t="n"/>
    </row>
    <row r="40">
      <c r="A40" s="7" t="n"/>
      <c r="B40" s="7" t="n"/>
      <c r="C40" s="8" t="n"/>
      <c r="D40" s="7" t="n"/>
      <c r="E40" s="7" t="n"/>
      <c r="F40" s="14" t="n"/>
      <c r="G40" s="15">
        <f>IF($A40="","",IFERROR(INDEX(Transitions!$C$5:$C$204,MATCH($A40&amp;"|1",Transitions!$J$5:$J$204,0)),""))</f>
        <v/>
      </c>
      <c r="H40" s="10">
        <f>IF($A40="","",IFERROR(INDEX(Transitions!$E$5:$E$204,MATCH($A40&amp;"|1",Transitions!$J$5:$J$204,0)),""))</f>
        <v/>
      </c>
      <c r="I40" s="16">
        <f>IF($H40="","",ROUND(MAX(0,TODAY()-$H40),1))</f>
        <v/>
      </c>
      <c r="J40" s="11">
        <f>IF($A40="","",IFERROR(INDEX(Transitions!$D$5:$D$204,MATCH($A40&amp;"|1",Transitions!$J$5:$J$204,0)),""))</f>
        <v/>
      </c>
      <c r="K40" s="12">
        <f>IF($A40="","",COUNTIFS(Transitions!$A$5:$A$204,$A40))</f>
        <v/>
      </c>
      <c r="L40" s="16">
        <f>IF($A40="","",SUMIFS(Transitions!$F$5:$F$204,Transitions!$A$5:$A$204,$A40))</f>
        <v/>
      </c>
      <c r="M40" s="12">
        <f>IF($A40="","",COUNTIFS(Transitions!$A$5:$A$204,$A40,Transitions!$C$5:$C$204,"Rework"))</f>
        <v/>
      </c>
      <c r="N40" s="11">
        <f>IF($A40="","",IF($G40="","No",IFERROR(VLOOKUP($G40,States!$A$5:$C$24,3,FALSE),"No")))</f>
        <v/>
      </c>
      <c r="O40" s="16">
        <f>IF($A40="","",IF($N40&lt;&gt;"Yes","",IF(OR($C40="",$H40=""),"",ROUND(($H40-$C40)*24,1))))</f>
        <v/>
      </c>
      <c r="P40" s="11">
        <f>IF($A40="","",IF($K40=0,"No transition logged",IF($N40="Yes","Done",IF(AND($F40&lt;&gt;"",$F40&lt;TODAY()),"Overdue",IF($I40&gt;Tasks!$C$3,"Stalled in "&amp;$G40,"In progress")))))</f>
        <v/>
      </c>
      <c r="Q40" s="7" t="n"/>
    </row>
    <row r="41">
      <c r="A41" s="7" t="n"/>
      <c r="B41" s="7" t="n"/>
      <c r="C41" s="8" t="n"/>
      <c r="D41" s="7" t="n"/>
      <c r="E41" s="7" t="n"/>
      <c r="F41" s="14" t="n"/>
      <c r="G41" s="15">
        <f>IF($A41="","",IFERROR(INDEX(Transitions!$C$5:$C$204,MATCH($A41&amp;"|1",Transitions!$J$5:$J$204,0)),""))</f>
        <v/>
      </c>
      <c r="H41" s="10">
        <f>IF($A41="","",IFERROR(INDEX(Transitions!$E$5:$E$204,MATCH($A41&amp;"|1",Transitions!$J$5:$J$204,0)),""))</f>
        <v/>
      </c>
      <c r="I41" s="16">
        <f>IF($H41="","",ROUND(MAX(0,TODAY()-$H41),1))</f>
        <v/>
      </c>
      <c r="J41" s="11">
        <f>IF($A41="","",IFERROR(INDEX(Transitions!$D$5:$D$204,MATCH($A41&amp;"|1",Transitions!$J$5:$J$204,0)),""))</f>
        <v/>
      </c>
      <c r="K41" s="12">
        <f>IF($A41="","",COUNTIFS(Transitions!$A$5:$A$204,$A41))</f>
        <v/>
      </c>
      <c r="L41" s="16">
        <f>IF($A41="","",SUMIFS(Transitions!$F$5:$F$204,Transitions!$A$5:$A$204,$A41))</f>
        <v/>
      </c>
      <c r="M41" s="12">
        <f>IF($A41="","",COUNTIFS(Transitions!$A$5:$A$204,$A41,Transitions!$C$5:$C$204,"Rework"))</f>
        <v/>
      </c>
      <c r="N41" s="11">
        <f>IF($A41="","",IF($G41="","No",IFERROR(VLOOKUP($G41,States!$A$5:$C$24,3,FALSE),"No")))</f>
        <v/>
      </c>
      <c r="O41" s="16">
        <f>IF($A41="","",IF($N41&lt;&gt;"Yes","",IF(OR($C41="",$H41=""),"",ROUND(($H41-$C41)*24,1))))</f>
        <v/>
      </c>
      <c r="P41" s="11">
        <f>IF($A41="","",IF($K41=0,"No transition logged",IF($N41="Yes","Done",IF(AND($F41&lt;&gt;"",$F41&lt;TODAY()),"Overdue",IF($I41&gt;Tasks!$C$3,"Stalled in "&amp;$G41,"In progress")))))</f>
        <v/>
      </c>
      <c r="Q41" s="7" t="n"/>
    </row>
    <row r="42">
      <c r="A42" s="7" t="n"/>
      <c r="B42" s="7" t="n"/>
      <c r="C42" s="8" t="n"/>
      <c r="D42" s="7" t="n"/>
      <c r="E42" s="7" t="n"/>
      <c r="F42" s="14" t="n"/>
      <c r="G42" s="15">
        <f>IF($A42="","",IFERROR(INDEX(Transitions!$C$5:$C$204,MATCH($A42&amp;"|1",Transitions!$J$5:$J$204,0)),""))</f>
        <v/>
      </c>
      <c r="H42" s="10">
        <f>IF($A42="","",IFERROR(INDEX(Transitions!$E$5:$E$204,MATCH($A42&amp;"|1",Transitions!$J$5:$J$204,0)),""))</f>
        <v/>
      </c>
      <c r="I42" s="16">
        <f>IF($H42="","",ROUND(MAX(0,TODAY()-$H42),1))</f>
        <v/>
      </c>
      <c r="J42" s="11">
        <f>IF($A42="","",IFERROR(INDEX(Transitions!$D$5:$D$204,MATCH($A42&amp;"|1",Transitions!$J$5:$J$204,0)),""))</f>
        <v/>
      </c>
      <c r="K42" s="12">
        <f>IF($A42="","",COUNTIFS(Transitions!$A$5:$A$204,$A42))</f>
        <v/>
      </c>
      <c r="L42" s="16">
        <f>IF($A42="","",SUMIFS(Transitions!$F$5:$F$204,Transitions!$A$5:$A$204,$A42))</f>
        <v/>
      </c>
      <c r="M42" s="12">
        <f>IF($A42="","",COUNTIFS(Transitions!$A$5:$A$204,$A42,Transitions!$C$5:$C$204,"Rework"))</f>
        <v/>
      </c>
      <c r="N42" s="11">
        <f>IF($A42="","",IF($G42="","No",IFERROR(VLOOKUP($G42,States!$A$5:$C$24,3,FALSE),"No")))</f>
        <v/>
      </c>
      <c r="O42" s="16">
        <f>IF($A42="","",IF($N42&lt;&gt;"Yes","",IF(OR($C42="",$H42=""),"",ROUND(($H42-$C42)*24,1))))</f>
        <v/>
      </c>
      <c r="P42" s="11">
        <f>IF($A42="","",IF($K42=0,"No transition logged",IF($N42="Yes","Done",IF(AND($F42&lt;&gt;"",$F42&lt;TODAY()),"Overdue",IF($I42&gt;Tasks!$C$3,"Stalled in "&amp;$G42,"In progress")))))</f>
        <v/>
      </c>
      <c r="Q42" s="7" t="n"/>
    </row>
    <row r="43">
      <c r="A43" s="7" t="n"/>
      <c r="B43" s="7" t="n"/>
      <c r="C43" s="8" t="n"/>
      <c r="D43" s="7" t="n"/>
      <c r="E43" s="7" t="n"/>
      <c r="F43" s="14" t="n"/>
      <c r="G43" s="15">
        <f>IF($A43="","",IFERROR(INDEX(Transitions!$C$5:$C$204,MATCH($A43&amp;"|1",Transitions!$J$5:$J$204,0)),""))</f>
        <v/>
      </c>
      <c r="H43" s="10">
        <f>IF($A43="","",IFERROR(INDEX(Transitions!$E$5:$E$204,MATCH($A43&amp;"|1",Transitions!$J$5:$J$204,0)),""))</f>
        <v/>
      </c>
      <c r="I43" s="16">
        <f>IF($H43="","",ROUND(MAX(0,TODAY()-$H43),1))</f>
        <v/>
      </c>
      <c r="J43" s="11">
        <f>IF($A43="","",IFERROR(INDEX(Transitions!$D$5:$D$204,MATCH($A43&amp;"|1",Transitions!$J$5:$J$204,0)),""))</f>
        <v/>
      </c>
      <c r="K43" s="12">
        <f>IF($A43="","",COUNTIFS(Transitions!$A$5:$A$204,$A43))</f>
        <v/>
      </c>
      <c r="L43" s="16">
        <f>IF($A43="","",SUMIFS(Transitions!$F$5:$F$204,Transitions!$A$5:$A$204,$A43))</f>
        <v/>
      </c>
      <c r="M43" s="12">
        <f>IF($A43="","",COUNTIFS(Transitions!$A$5:$A$204,$A43,Transitions!$C$5:$C$204,"Rework"))</f>
        <v/>
      </c>
      <c r="N43" s="11">
        <f>IF($A43="","",IF($G43="","No",IFERROR(VLOOKUP($G43,States!$A$5:$C$24,3,FALSE),"No")))</f>
        <v/>
      </c>
      <c r="O43" s="16">
        <f>IF($A43="","",IF($N43&lt;&gt;"Yes","",IF(OR($C43="",$H43=""),"",ROUND(($H43-$C43)*24,1))))</f>
        <v/>
      </c>
      <c r="P43" s="11">
        <f>IF($A43="","",IF($K43=0,"No transition logged",IF($N43="Yes","Done",IF(AND($F43&lt;&gt;"",$F43&lt;TODAY()),"Overdue",IF($I43&gt;Tasks!$C$3,"Stalled in "&amp;$G43,"In progress")))))</f>
        <v/>
      </c>
      <c r="Q43" s="7" t="n"/>
    </row>
    <row r="44">
      <c r="A44" s="7" t="n"/>
      <c r="B44" s="7" t="n"/>
      <c r="C44" s="8" t="n"/>
      <c r="D44" s="7" t="n"/>
      <c r="E44" s="7" t="n"/>
      <c r="F44" s="14" t="n"/>
      <c r="G44" s="15">
        <f>IF($A44="","",IFERROR(INDEX(Transitions!$C$5:$C$204,MATCH($A44&amp;"|1",Transitions!$J$5:$J$204,0)),""))</f>
        <v/>
      </c>
      <c r="H44" s="10">
        <f>IF($A44="","",IFERROR(INDEX(Transitions!$E$5:$E$204,MATCH($A44&amp;"|1",Transitions!$J$5:$J$204,0)),""))</f>
        <v/>
      </c>
      <c r="I44" s="16">
        <f>IF($H44="","",ROUND(MAX(0,TODAY()-$H44),1))</f>
        <v/>
      </c>
      <c r="J44" s="11">
        <f>IF($A44="","",IFERROR(INDEX(Transitions!$D$5:$D$204,MATCH($A44&amp;"|1",Transitions!$J$5:$J$204,0)),""))</f>
        <v/>
      </c>
      <c r="K44" s="12">
        <f>IF($A44="","",COUNTIFS(Transitions!$A$5:$A$204,$A44))</f>
        <v/>
      </c>
      <c r="L44" s="16">
        <f>IF($A44="","",SUMIFS(Transitions!$F$5:$F$204,Transitions!$A$5:$A$204,$A44))</f>
        <v/>
      </c>
      <c r="M44" s="12">
        <f>IF($A44="","",COUNTIFS(Transitions!$A$5:$A$204,$A44,Transitions!$C$5:$C$204,"Rework"))</f>
        <v/>
      </c>
      <c r="N44" s="11">
        <f>IF($A44="","",IF($G44="","No",IFERROR(VLOOKUP($G44,States!$A$5:$C$24,3,FALSE),"No")))</f>
        <v/>
      </c>
      <c r="O44" s="16">
        <f>IF($A44="","",IF($N44&lt;&gt;"Yes","",IF(OR($C44="",$H44=""),"",ROUND(($H44-$C44)*24,1))))</f>
        <v/>
      </c>
      <c r="P44" s="11">
        <f>IF($A44="","",IF($K44=0,"No transition logged",IF($N44="Yes","Done",IF(AND($F44&lt;&gt;"",$F44&lt;TODAY()),"Overdue",IF($I44&gt;Tasks!$C$3,"Stalled in "&amp;$G44,"In progress")))))</f>
        <v/>
      </c>
      <c r="Q44" s="7" t="n"/>
    </row>
    <row r="45">
      <c r="A45" s="7" t="n"/>
      <c r="B45" s="7" t="n"/>
      <c r="C45" s="8" t="n"/>
      <c r="D45" s="7" t="n"/>
      <c r="E45" s="7" t="n"/>
      <c r="F45" s="14" t="n"/>
      <c r="G45" s="15">
        <f>IF($A45="","",IFERROR(INDEX(Transitions!$C$5:$C$204,MATCH($A45&amp;"|1",Transitions!$J$5:$J$204,0)),""))</f>
        <v/>
      </c>
      <c r="H45" s="10">
        <f>IF($A45="","",IFERROR(INDEX(Transitions!$E$5:$E$204,MATCH($A45&amp;"|1",Transitions!$J$5:$J$204,0)),""))</f>
        <v/>
      </c>
      <c r="I45" s="16">
        <f>IF($H45="","",ROUND(MAX(0,TODAY()-$H45),1))</f>
        <v/>
      </c>
      <c r="J45" s="11">
        <f>IF($A45="","",IFERROR(INDEX(Transitions!$D$5:$D$204,MATCH($A45&amp;"|1",Transitions!$J$5:$J$204,0)),""))</f>
        <v/>
      </c>
      <c r="K45" s="12">
        <f>IF($A45="","",COUNTIFS(Transitions!$A$5:$A$204,$A45))</f>
        <v/>
      </c>
      <c r="L45" s="16">
        <f>IF($A45="","",SUMIFS(Transitions!$F$5:$F$204,Transitions!$A$5:$A$204,$A45))</f>
        <v/>
      </c>
      <c r="M45" s="12">
        <f>IF($A45="","",COUNTIFS(Transitions!$A$5:$A$204,$A45,Transitions!$C$5:$C$204,"Rework"))</f>
        <v/>
      </c>
      <c r="N45" s="11">
        <f>IF($A45="","",IF($G45="","No",IFERROR(VLOOKUP($G45,States!$A$5:$C$24,3,FALSE),"No")))</f>
        <v/>
      </c>
      <c r="O45" s="16">
        <f>IF($A45="","",IF($N45&lt;&gt;"Yes","",IF(OR($C45="",$H45=""),"",ROUND(($H45-$C45)*24,1))))</f>
        <v/>
      </c>
      <c r="P45" s="11">
        <f>IF($A45="","",IF($K45=0,"No transition logged",IF($N45="Yes","Done",IF(AND($F45&lt;&gt;"",$F45&lt;TODAY()),"Overdue",IF($I45&gt;Tasks!$C$3,"Stalled in "&amp;$G45,"In progress")))))</f>
        <v/>
      </c>
      <c r="Q45" s="7" t="n"/>
    </row>
    <row r="46">
      <c r="A46" s="7" t="n"/>
      <c r="B46" s="7" t="n"/>
      <c r="C46" s="8" t="n"/>
      <c r="D46" s="7" t="n"/>
      <c r="E46" s="7" t="n"/>
      <c r="F46" s="14" t="n"/>
      <c r="G46" s="15">
        <f>IF($A46="","",IFERROR(INDEX(Transitions!$C$5:$C$204,MATCH($A46&amp;"|1",Transitions!$J$5:$J$204,0)),""))</f>
        <v/>
      </c>
      <c r="H46" s="10">
        <f>IF($A46="","",IFERROR(INDEX(Transitions!$E$5:$E$204,MATCH($A46&amp;"|1",Transitions!$J$5:$J$204,0)),""))</f>
        <v/>
      </c>
      <c r="I46" s="16">
        <f>IF($H46="","",ROUND(MAX(0,TODAY()-$H46),1))</f>
        <v/>
      </c>
      <c r="J46" s="11">
        <f>IF($A46="","",IFERROR(INDEX(Transitions!$D$5:$D$204,MATCH($A46&amp;"|1",Transitions!$J$5:$J$204,0)),""))</f>
        <v/>
      </c>
      <c r="K46" s="12">
        <f>IF($A46="","",COUNTIFS(Transitions!$A$5:$A$204,$A46))</f>
        <v/>
      </c>
      <c r="L46" s="16">
        <f>IF($A46="","",SUMIFS(Transitions!$F$5:$F$204,Transitions!$A$5:$A$204,$A46))</f>
        <v/>
      </c>
      <c r="M46" s="12">
        <f>IF($A46="","",COUNTIFS(Transitions!$A$5:$A$204,$A46,Transitions!$C$5:$C$204,"Rework"))</f>
        <v/>
      </c>
      <c r="N46" s="11">
        <f>IF($A46="","",IF($G46="","No",IFERROR(VLOOKUP($G46,States!$A$5:$C$24,3,FALSE),"No")))</f>
        <v/>
      </c>
      <c r="O46" s="16">
        <f>IF($A46="","",IF($N46&lt;&gt;"Yes","",IF(OR($C46="",$H46=""),"",ROUND(($H46-$C46)*24,1))))</f>
        <v/>
      </c>
      <c r="P46" s="11">
        <f>IF($A46="","",IF($K46=0,"No transition logged",IF($N46="Yes","Done",IF(AND($F46&lt;&gt;"",$F46&lt;TODAY()),"Overdue",IF($I46&gt;Tasks!$C$3,"Stalled in "&amp;$G46,"In progress")))))</f>
        <v/>
      </c>
      <c r="Q46" s="7" t="n"/>
    </row>
    <row r="47">
      <c r="A47" s="7" t="n"/>
      <c r="B47" s="7" t="n"/>
      <c r="C47" s="8" t="n"/>
      <c r="D47" s="7" t="n"/>
      <c r="E47" s="7" t="n"/>
      <c r="F47" s="14" t="n"/>
      <c r="G47" s="15">
        <f>IF($A47="","",IFERROR(INDEX(Transitions!$C$5:$C$204,MATCH($A47&amp;"|1",Transitions!$J$5:$J$204,0)),""))</f>
        <v/>
      </c>
      <c r="H47" s="10">
        <f>IF($A47="","",IFERROR(INDEX(Transitions!$E$5:$E$204,MATCH($A47&amp;"|1",Transitions!$J$5:$J$204,0)),""))</f>
        <v/>
      </c>
      <c r="I47" s="16">
        <f>IF($H47="","",ROUND(MAX(0,TODAY()-$H47),1))</f>
        <v/>
      </c>
      <c r="J47" s="11">
        <f>IF($A47="","",IFERROR(INDEX(Transitions!$D$5:$D$204,MATCH($A47&amp;"|1",Transitions!$J$5:$J$204,0)),""))</f>
        <v/>
      </c>
      <c r="K47" s="12">
        <f>IF($A47="","",COUNTIFS(Transitions!$A$5:$A$204,$A47))</f>
        <v/>
      </c>
      <c r="L47" s="16">
        <f>IF($A47="","",SUMIFS(Transitions!$F$5:$F$204,Transitions!$A$5:$A$204,$A47))</f>
        <v/>
      </c>
      <c r="M47" s="12">
        <f>IF($A47="","",COUNTIFS(Transitions!$A$5:$A$204,$A47,Transitions!$C$5:$C$204,"Rework"))</f>
        <v/>
      </c>
      <c r="N47" s="11">
        <f>IF($A47="","",IF($G47="","No",IFERROR(VLOOKUP($G47,States!$A$5:$C$24,3,FALSE),"No")))</f>
        <v/>
      </c>
      <c r="O47" s="16">
        <f>IF($A47="","",IF($N47&lt;&gt;"Yes","",IF(OR($C47="",$H47=""),"",ROUND(($H47-$C47)*24,1))))</f>
        <v/>
      </c>
      <c r="P47" s="11">
        <f>IF($A47="","",IF($K47=0,"No transition logged",IF($N47="Yes","Done",IF(AND($F47&lt;&gt;"",$F47&lt;TODAY()),"Overdue",IF($I47&gt;Tasks!$C$3,"Stalled in "&amp;$G47,"In progress")))))</f>
        <v/>
      </c>
      <c r="Q47" s="7" t="n"/>
    </row>
    <row r="48">
      <c r="A48" s="7" t="n"/>
      <c r="B48" s="7" t="n"/>
      <c r="C48" s="8" t="n"/>
      <c r="D48" s="7" t="n"/>
      <c r="E48" s="7" t="n"/>
      <c r="F48" s="14" t="n"/>
      <c r="G48" s="15">
        <f>IF($A48="","",IFERROR(INDEX(Transitions!$C$5:$C$204,MATCH($A48&amp;"|1",Transitions!$J$5:$J$204,0)),""))</f>
        <v/>
      </c>
      <c r="H48" s="10">
        <f>IF($A48="","",IFERROR(INDEX(Transitions!$E$5:$E$204,MATCH($A48&amp;"|1",Transitions!$J$5:$J$204,0)),""))</f>
        <v/>
      </c>
      <c r="I48" s="16">
        <f>IF($H48="","",ROUND(MAX(0,TODAY()-$H48),1))</f>
        <v/>
      </c>
      <c r="J48" s="11">
        <f>IF($A48="","",IFERROR(INDEX(Transitions!$D$5:$D$204,MATCH($A48&amp;"|1",Transitions!$J$5:$J$204,0)),""))</f>
        <v/>
      </c>
      <c r="K48" s="12">
        <f>IF($A48="","",COUNTIFS(Transitions!$A$5:$A$204,$A48))</f>
        <v/>
      </c>
      <c r="L48" s="16">
        <f>IF($A48="","",SUMIFS(Transitions!$F$5:$F$204,Transitions!$A$5:$A$204,$A48))</f>
        <v/>
      </c>
      <c r="M48" s="12">
        <f>IF($A48="","",COUNTIFS(Transitions!$A$5:$A$204,$A48,Transitions!$C$5:$C$204,"Rework"))</f>
        <v/>
      </c>
      <c r="N48" s="11">
        <f>IF($A48="","",IF($G48="","No",IFERROR(VLOOKUP($G48,States!$A$5:$C$24,3,FALSE),"No")))</f>
        <v/>
      </c>
      <c r="O48" s="16">
        <f>IF($A48="","",IF($N48&lt;&gt;"Yes","",IF(OR($C48="",$H48=""),"",ROUND(($H48-$C48)*24,1))))</f>
        <v/>
      </c>
      <c r="P48" s="11">
        <f>IF($A48="","",IF($K48=0,"No transition logged",IF($N48="Yes","Done",IF(AND($F48&lt;&gt;"",$F48&lt;TODAY()),"Overdue",IF($I48&gt;Tasks!$C$3,"Stalled in "&amp;$G48,"In progress")))))</f>
        <v/>
      </c>
      <c r="Q48" s="7" t="n"/>
    </row>
    <row r="49">
      <c r="A49" s="7" t="n"/>
      <c r="B49" s="7" t="n"/>
      <c r="C49" s="8" t="n"/>
      <c r="D49" s="7" t="n"/>
      <c r="E49" s="7" t="n"/>
      <c r="F49" s="14" t="n"/>
      <c r="G49" s="15">
        <f>IF($A49="","",IFERROR(INDEX(Transitions!$C$5:$C$204,MATCH($A49&amp;"|1",Transitions!$J$5:$J$204,0)),""))</f>
        <v/>
      </c>
      <c r="H49" s="10">
        <f>IF($A49="","",IFERROR(INDEX(Transitions!$E$5:$E$204,MATCH($A49&amp;"|1",Transitions!$J$5:$J$204,0)),""))</f>
        <v/>
      </c>
      <c r="I49" s="16">
        <f>IF($H49="","",ROUND(MAX(0,TODAY()-$H49),1))</f>
        <v/>
      </c>
      <c r="J49" s="11">
        <f>IF($A49="","",IFERROR(INDEX(Transitions!$D$5:$D$204,MATCH($A49&amp;"|1",Transitions!$J$5:$J$204,0)),""))</f>
        <v/>
      </c>
      <c r="K49" s="12">
        <f>IF($A49="","",COUNTIFS(Transitions!$A$5:$A$204,$A49))</f>
        <v/>
      </c>
      <c r="L49" s="16">
        <f>IF($A49="","",SUMIFS(Transitions!$F$5:$F$204,Transitions!$A$5:$A$204,$A49))</f>
        <v/>
      </c>
      <c r="M49" s="12">
        <f>IF($A49="","",COUNTIFS(Transitions!$A$5:$A$204,$A49,Transitions!$C$5:$C$204,"Rework"))</f>
        <v/>
      </c>
      <c r="N49" s="11">
        <f>IF($A49="","",IF($G49="","No",IFERROR(VLOOKUP($G49,States!$A$5:$C$24,3,FALSE),"No")))</f>
        <v/>
      </c>
      <c r="O49" s="16">
        <f>IF($A49="","",IF($N49&lt;&gt;"Yes","",IF(OR($C49="",$H49=""),"",ROUND(($H49-$C49)*24,1))))</f>
        <v/>
      </c>
      <c r="P49" s="11">
        <f>IF($A49="","",IF($K49=0,"No transition logged",IF($N49="Yes","Done",IF(AND($F49&lt;&gt;"",$F49&lt;TODAY()),"Overdue",IF($I49&gt;Tasks!$C$3,"Stalled in "&amp;$G49,"In progress")))))</f>
        <v/>
      </c>
      <c r="Q49" s="7" t="n"/>
    </row>
    <row r="50">
      <c r="A50" s="7" t="n"/>
      <c r="B50" s="7" t="n"/>
      <c r="C50" s="8" t="n"/>
      <c r="D50" s="7" t="n"/>
      <c r="E50" s="7" t="n"/>
      <c r="F50" s="14" t="n"/>
      <c r="G50" s="15">
        <f>IF($A50="","",IFERROR(INDEX(Transitions!$C$5:$C$204,MATCH($A50&amp;"|1",Transitions!$J$5:$J$204,0)),""))</f>
        <v/>
      </c>
      <c r="H50" s="10">
        <f>IF($A50="","",IFERROR(INDEX(Transitions!$E$5:$E$204,MATCH($A50&amp;"|1",Transitions!$J$5:$J$204,0)),""))</f>
        <v/>
      </c>
      <c r="I50" s="16">
        <f>IF($H50="","",ROUND(MAX(0,TODAY()-$H50),1))</f>
        <v/>
      </c>
      <c r="J50" s="11">
        <f>IF($A50="","",IFERROR(INDEX(Transitions!$D$5:$D$204,MATCH($A50&amp;"|1",Transitions!$J$5:$J$204,0)),""))</f>
        <v/>
      </c>
      <c r="K50" s="12">
        <f>IF($A50="","",COUNTIFS(Transitions!$A$5:$A$204,$A50))</f>
        <v/>
      </c>
      <c r="L50" s="16">
        <f>IF($A50="","",SUMIFS(Transitions!$F$5:$F$204,Transitions!$A$5:$A$204,$A50))</f>
        <v/>
      </c>
      <c r="M50" s="12">
        <f>IF($A50="","",COUNTIFS(Transitions!$A$5:$A$204,$A50,Transitions!$C$5:$C$204,"Rework"))</f>
        <v/>
      </c>
      <c r="N50" s="11">
        <f>IF($A50="","",IF($G50="","No",IFERROR(VLOOKUP($G50,States!$A$5:$C$24,3,FALSE),"No")))</f>
        <v/>
      </c>
      <c r="O50" s="16">
        <f>IF($A50="","",IF($N50&lt;&gt;"Yes","",IF(OR($C50="",$H50=""),"",ROUND(($H50-$C50)*24,1))))</f>
        <v/>
      </c>
      <c r="P50" s="11">
        <f>IF($A50="","",IF($K50=0,"No transition logged",IF($N50="Yes","Done",IF(AND($F50&lt;&gt;"",$F50&lt;TODAY()),"Overdue",IF($I50&gt;Tasks!$C$3,"Stalled in "&amp;$G50,"In progress")))))</f>
        <v/>
      </c>
      <c r="Q50" s="7" t="n"/>
    </row>
    <row r="51">
      <c r="A51" s="7" t="n"/>
      <c r="B51" s="7" t="n"/>
      <c r="C51" s="8" t="n"/>
      <c r="D51" s="7" t="n"/>
      <c r="E51" s="7" t="n"/>
      <c r="F51" s="14" t="n"/>
      <c r="G51" s="15">
        <f>IF($A51="","",IFERROR(INDEX(Transitions!$C$5:$C$204,MATCH($A51&amp;"|1",Transitions!$J$5:$J$204,0)),""))</f>
        <v/>
      </c>
      <c r="H51" s="10">
        <f>IF($A51="","",IFERROR(INDEX(Transitions!$E$5:$E$204,MATCH($A51&amp;"|1",Transitions!$J$5:$J$204,0)),""))</f>
        <v/>
      </c>
      <c r="I51" s="16">
        <f>IF($H51="","",ROUND(MAX(0,TODAY()-$H51),1))</f>
        <v/>
      </c>
      <c r="J51" s="11">
        <f>IF($A51="","",IFERROR(INDEX(Transitions!$D$5:$D$204,MATCH($A51&amp;"|1",Transitions!$J$5:$J$204,0)),""))</f>
        <v/>
      </c>
      <c r="K51" s="12">
        <f>IF($A51="","",COUNTIFS(Transitions!$A$5:$A$204,$A51))</f>
        <v/>
      </c>
      <c r="L51" s="16">
        <f>IF($A51="","",SUMIFS(Transitions!$F$5:$F$204,Transitions!$A$5:$A$204,$A51))</f>
        <v/>
      </c>
      <c r="M51" s="12">
        <f>IF($A51="","",COUNTIFS(Transitions!$A$5:$A$204,$A51,Transitions!$C$5:$C$204,"Rework"))</f>
        <v/>
      </c>
      <c r="N51" s="11">
        <f>IF($A51="","",IF($G51="","No",IFERROR(VLOOKUP($G51,States!$A$5:$C$24,3,FALSE),"No")))</f>
        <v/>
      </c>
      <c r="O51" s="16">
        <f>IF($A51="","",IF($N51&lt;&gt;"Yes","",IF(OR($C51="",$H51=""),"",ROUND(($H51-$C51)*24,1))))</f>
        <v/>
      </c>
      <c r="P51" s="11">
        <f>IF($A51="","",IF($K51=0,"No transition logged",IF($N51="Yes","Done",IF(AND($F51&lt;&gt;"",$F51&lt;TODAY()),"Overdue",IF($I51&gt;Tasks!$C$3,"Stalled in "&amp;$G51,"In progress")))))</f>
        <v/>
      </c>
      <c r="Q51" s="7" t="n"/>
    </row>
    <row r="52">
      <c r="A52" s="7" t="n"/>
      <c r="B52" s="7" t="n"/>
      <c r="C52" s="8" t="n"/>
      <c r="D52" s="7" t="n"/>
      <c r="E52" s="7" t="n"/>
      <c r="F52" s="14" t="n"/>
      <c r="G52" s="15">
        <f>IF($A52="","",IFERROR(INDEX(Transitions!$C$5:$C$204,MATCH($A52&amp;"|1",Transitions!$J$5:$J$204,0)),""))</f>
        <v/>
      </c>
      <c r="H52" s="10">
        <f>IF($A52="","",IFERROR(INDEX(Transitions!$E$5:$E$204,MATCH($A52&amp;"|1",Transitions!$J$5:$J$204,0)),""))</f>
        <v/>
      </c>
      <c r="I52" s="16">
        <f>IF($H52="","",ROUND(MAX(0,TODAY()-$H52),1))</f>
        <v/>
      </c>
      <c r="J52" s="11">
        <f>IF($A52="","",IFERROR(INDEX(Transitions!$D$5:$D$204,MATCH($A52&amp;"|1",Transitions!$J$5:$J$204,0)),""))</f>
        <v/>
      </c>
      <c r="K52" s="12">
        <f>IF($A52="","",COUNTIFS(Transitions!$A$5:$A$204,$A52))</f>
        <v/>
      </c>
      <c r="L52" s="16">
        <f>IF($A52="","",SUMIFS(Transitions!$F$5:$F$204,Transitions!$A$5:$A$204,$A52))</f>
        <v/>
      </c>
      <c r="M52" s="12">
        <f>IF($A52="","",COUNTIFS(Transitions!$A$5:$A$204,$A52,Transitions!$C$5:$C$204,"Rework"))</f>
        <v/>
      </c>
      <c r="N52" s="11">
        <f>IF($A52="","",IF($G52="","No",IFERROR(VLOOKUP($G52,States!$A$5:$C$24,3,FALSE),"No")))</f>
        <v/>
      </c>
      <c r="O52" s="16">
        <f>IF($A52="","",IF($N52&lt;&gt;"Yes","",IF(OR($C52="",$H52=""),"",ROUND(($H52-$C52)*24,1))))</f>
        <v/>
      </c>
      <c r="P52" s="11">
        <f>IF($A52="","",IF($K52=0,"No transition logged",IF($N52="Yes","Done",IF(AND($F52&lt;&gt;"",$F52&lt;TODAY()),"Overdue",IF($I52&gt;Tasks!$C$3,"Stalled in "&amp;$G52,"In progress")))))</f>
        <v/>
      </c>
      <c r="Q52" s="7" t="n"/>
    </row>
    <row r="53">
      <c r="A53" s="7" t="n"/>
      <c r="B53" s="7" t="n"/>
      <c r="C53" s="8" t="n"/>
      <c r="D53" s="7" t="n"/>
      <c r="E53" s="7" t="n"/>
      <c r="F53" s="14" t="n"/>
      <c r="G53" s="15">
        <f>IF($A53="","",IFERROR(INDEX(Transitions!$C$5:$C$204,MATCH($A53&amp;"|1",Transitions!$J$5:$J$204,0)),""))</f>
        <v/>
      </c>
      <c r="H53" s="10">
        <f>IF($A53="","",IFERROR(INDEX(Transitions!$E$5:$E$204,MATCH($A53&amp;"|1",Transitions!$J$5:$J$204,0)),""))</f>
        <v/>
      </c>
      <c r="I53" s="16">
        <f>IF($H53="","",ROUND(MAX(0,TODAY()-$H53),1))</f>
        <v/>
      </c>
      <c r="J53" s="11">
        <f>IF($A53="","",IFERROR(INDEX(Transitions!$D$5:$D$204,MATCH($A53&amp;"|1",Transitions!$J$5:$J$204,0)),""))</f>
        <v/>
      </c>
      <c r="K53" s="12">
        <f>IF($A53="","",COUNTIFS(Transitions!$A$5:$A$204,$A53))</f>
        <v/>
      </c>
      <c r="L53" s="16">
        <f>IF($A53="","",SUMIFS(Transitions!$F$5:$F$204,Transitions!$A$5:$A$204,$A53))</f>
        <v/>
      </c>
      <c r="M53" s="12">
        <f>IF($A53="","",COUNTIFS(Transitions!$A$5:$A$204,$A53,Transitions!$C$5:$C$204,"Rework"))</f>
        <v/>
      </c>
      <c r="N53" s="11">
        <f>IF($A53="","",IF($G53="","No",IFERROR(VLOOKUP($G53,States!$A$5:$C$24,3,FALSE),"No")))</f>
        <v/>
      </c>
      <c r="O53" s="16">
        <f>IF($A53="","",IF($N53&lt;&gt;"Yes","",IF(OR($C53="",$H53=""),"",ROUND(($H53-$C53)*24,1))))</f>
        <v/>
      </c>
      <c r="P53" s="11">
        <f>IF($A53="","",IF($K53=0,"No transition logged",IF($N53="Yes","Done",IF(AND($F53&lt;&gt;"",$F53&lt;TODAY()),"Overdue",IF($I53&gt;Tasks!$C$3,"Stalled in "&amp;$G53,"In progress")))))</f>
        <v/>
      </c>
      <c r="Q53" s="7" t="n"/>
    </row>
    <row r="54">
      <c r="A54" s="7" t="n"/>
      <c r="B54" s="7" t="n"/>
      <c r="C54" s="8" t="n"/>
      <c r="D54" s="7" t="n"/>
      <c r="E54" s="7" t="n"/>
      <c r="F54" s="14" t="n"/>
      <c r="G54" s="15">
        <f>IF($A54="","",IFERROR(INDEX(Transitions!$C$5:$C$204,MATCH($A54&amp;"|1",Transitions!$J$5:$J$204,0)),""))</f>
        <v/>
      </c>
      <c r="H54" s="10">
        <f>IF($A54="","",IFERROR(INDEX(Transitions!$E$5:$E$204,MATCH($A54&amp;"|1",Transitions!$J$5:$J$204,0)),""))</f>
        <v/>
      </c>
      <c r="I54" s="16">
        <f>IF($H54="","",ROUND(MAX(0,TODAY()-$H54),1))</f>
        <v/>
      </c>
      <c r="J54" s="11">
        <f>IF($A54="","",IFERROR(INDEX(Transitions!$D$5:$D$204,MATCH($A54&amp;"|1",Transitions!$J$5:$J$204,0)),""))</f>
        <v/>
      </c>
      <c r="K54" s="12">
        <f>IF($A54="","",COUNTIFS(Transitions!$A$5:$A$204,$A54))</f>
        <v/>
      </c>
      <c r="L54" s="16">
        <f>IF($A54="","",SUMIFS(Transitions!$F$5:$F$204,Transitions!$A$5:$A$204,$A54))</f>
        <v/>
      </c>
      <c r="M54" s="12">
        <f>IF($A54="","",COUNTIFS(Transitions!$A$5:$A$204,$A54,Transitions!$C$5:$C$204,"Rework"))</f>
        <v/>
      </c>
      <c r="N54" s="11">
        <f>IF($A54="","",IF($G54="","No",IFERROR(VLOOKUP($G54,States!$A$5:$C$24,3,FALSE),"No")))</f>
        <v/>
      </c>
      <c r="O54" s="16">
        <f>IF($A54="","",IF($N54&lt;&gt;"Yes","",IF(OR($C54="",$H54=""),"",ROUND(($H54-$C54)*24,1))))</f>
        <v/>
      </c>
      <c r="P54" s="11">
        <f>IF($A54="","",IF($K54=0,"No transition logged",IF($N54="Yes","Done",IF(AND($F54&lt;&gt;"",$F54&lt;TODAY()),"Overdue",IF($I54&gt;Tasks!$C$3,"Stalled in "&amp;$G54,"In progress")))))</f>
        <v/>
      </c>
      <c r="Q54" s="7" t="n"/>
    </row>
    <row r="55">
      <c r="A55" s="7" t="n"/>
      <c r="B55" s="7" t="n"/>
      <c r="C55" s="8" t="n"/>
      <c r="D55" s="7" t="n"/>
      <c r="E55" s="7" t="n"/>
      <c r="F55" s="14" t="n"/>
      <c r="G55" s="15">
        <f>IF($A55="","",IFERROR(INDEX(Transitions!$C$5:$C$204,MATCH($A55&amp;"|1",Transitions!$J$5:$J$204,0)),""))</f>
        <v/>
      </c>
      <c r="H55" s="10">
        <f>IF($A55="","",IFERROR(INDEX(Transitions!$E$5:$E$204,MATCH($A55&amp;"|1",Transitions!$J$5:$J$204,0)),""))</f>
        <v/>
      </c>
      <c r="I55" s="16">
        <f>IF($H55="","",ROUND(MAX(0,TODAY()-$H55),1))</f>
        <v/>
      </c>
      <c r="J55" s="11">
        <f>IF($A55="","",IFERROR(INDEX(Transitions!$D$5:$D$204,MATCH($A55&amp;"|1",Transitions!$J$5:$J$204,0)),""))</f>
        <v/>
      </c>
      <c r="K55" s="12">
        <f>IF($A55="","",COUNTIFS(Transitions!$A$5:$A$204,$A55))</f>
        <v/>
      </c>
      <c r="L55" s="16">
        <f>IF($A55="","",SUMIFS(Transitions!$F$5:$F$204,Transitions!$A$5:$A$204,$A55))</f>
        <v/>
      </c>
      <c r="M55" s="12">
        <f>IF($A55="","",COUNTIFS(Transitions!$A$5:$A$204,$A55,Transitions!$C$5:$C$204,"Rework"))</f>
        <v/>
      </c>
      <c r="N55" s="11">
        <f>IF($A55="","",IF($G55="","No",IFERROR(VLOOKUP($G55,States!$A$5:$C$24,3,FALSE),"No")))</f>
        <v/>
      </c>
      <c r="O55" s="16">
        <f>IF($A55="","",IF($N55&lt;&gt;"Yes","",IF(OR($C55="",$H55=""),"",ROUND(($H55-$C55)*24,1))))</f>
        <v/>
      </c>
      <c r="P55" s="11">
        <f>IF($A55="","",IF($K55=0,"No transition logged",IF($N55="Yes","Done",IF(AND($F55&lt;&gt;"",$F55&lt;TODAY()),"Overdue",IF($I55&gt;Tasks!$C$3,"Stalled in "&amp;$G55,"In progress")))))</f>
        <v/>
      </c>
      <c r="Q55" s="7" t="n"/>
    </row>
    <row r="56">
      <c r="A56" s="7" t="n"/>
      <c r="B56" s="7" t="n"/>
      <c r="C56" s="8" t="n"/>
      <c r="D56" s="7" t="n"/>
      <c r="E56" s="7" t="n"/>
      <c r="F56" s="14" t="n"/>
      <c r="G56" s="15">
        <f>IF($A56="","",IFERROR(INDEX(Transitions!$C$5:$C$204,MATCH($A56&amp;"|1",Transitions!$J$5:$J$204,0)),""))</f>
        <v/>
      </c>
      <c r="H56" s="10">
        <f>IF($A56="","",IFERROR(INDEX(Transitions!$E$5:$E$204,MATCH($A56&amp;"|1",Transitions!$J$5:$J$204,0)),""))</f>
        <v/>
      </c>
      <c r="I56" s="16">
        <f>IF($H56="","",ROUND(MAX(0,TODAY()-$H56),1))</f>
        <v/>
      </c>
      <c r="J56" s="11">
        <f>IF($A56="","",IFERROR(INDEX(Transitions!$D$5:$D$204,MATCH($A56&amp;"|1",Transitions!$J$5:$J$204,0)),""))</f>
        <v/>
      </c>
      <c r="K56" s="12">
        <f>IF($A56="","",COUNTIFS(Transitions!$A$5:$A$204,$A56))</f>
        <v/>
      </c>
      <c r="L56" s="16">
        <f>IF($A56="","",SUMIFS(Transitions!$F$5:$F$204,Transitions!$A$5:$A$204,$A56))</f>
        <v/>
      </c>
      <c r="M56" s="12">
        <f>IF($A56="","",COUNTIFS(Transitions!$A$5:$A$204,$A56,Transitions!$C$5:$C$204,"Rework"))</f>
        <v/>
      </c>
      <c r="N56" s="11">
        <f>IF($A56="","",IF($G56="","No",IFERROR(VLOOKUP($G56,States!$A$5:$C$24,3,FALSE),"No")))</f>
        <v/>
      </c>
      <c r="O56" s="16">
        <f>IF($A56="","",IF($N56&lt;&gt;"Yes","",IF(OR($C56="",$H56=""),"",ROUND(($H56-$C56)*24,1))))</f>
        <v/>
      </c>
      <c r="P56" s="11">
        <f>IF($A56="","",IF($K56=0,"No transition logged",IF($N56="Yes","Done",IF(AND($F56&lt;&gt;"",$F56&lt;TODAY()),"Overdue",IF($I56&gt;Tasks!$C$3,"Stalled in "&amp;$G56,"In progress")))))</f>
        <v/>
      </c>
      <c r="Q56" s="7" t="n"/>
    </row>
    <row r="57">
      <c r="A57" s="7" t="n"/>
      <c r="B57" s="7" t="n"/>
      <c r="C57" s="8" t="n"/>
      <c r="D57" s="7" t="n"/>
      <c r="E57" s="7" t="n"/>
      <c r="F57" s="14" t="n"/>
      <c r="G57" s="15">
        <f>IF($A57="","",IFERROR(INDEX(Transitions!$C$5:$C$204,MATCH($A57&amp;"|1",Transitions!$J$5:$J$204,0)),""))</f>
        <v/>
      </c>
      <c r="H57" s="10">
        <f>IF($A57="","",IFERROR(INDEX(Transitions!$E$5:$E$204,MATCH($A57&amp;"|1",Transitions!$J$5:$J$204,0)),""))</f>
        <v/>
      </c>
      <c r="I57" s="16">
        <f>IF($H57="","",ROUND(MAX(0,TODAY()-$H57),1))</f>
        <v/>
      </c>
      <c r="J57" s="11">
        <f>IF($A57="","",IFERROR(INDEX(Transitions!$D$5:$D$204,MATCH($A57&amp;"|1",Transitions!$J$5:$J$204,0)),""))</f>
        <v/>
      </c>
      <c r="K57" s="12">
        <f>IF($A57="","",COUNTIFS(Transitions!$A$5:$A$204,$A57))</f>
        <v/>
      </c>
      <c r="L57" s="16">
        <f>IF($A57="","",SUMIFS(Transitions!$F$5:$F$204,Transitions!$A$5:$A$204,$A57))</f>
        <v/>
      </c>
      <c r="M57" s="12">
        <f>IF($A57="","",COUNTIFS(Transitions!$A$5:$A$204,$A57,Transitions!$C$5:$C$204,"Rework"))</f>
        <v/>
      </c>
      <c r="N57" s="11">
        <f>IF($A57="","",IF($G57="","No",IFERROR(VLOOKUP($G57,States!$A$5:$C$24,3,FALSE),"No")))</f>
        <v/>
      </c>
      <c r="O57" s="16">
        <f>IF($A57="","",IF($N57&lt;&gt;"Yes","",IF(OR($C57="",$H57=""),"",ROUND(($H57-$C57)*24,1))))</f>
        <v/>
      </c>
      <c r="P57" s="11">
        <f>IF($A57="","",IF($K57=0,"No transition logged",IF($N57="Yes","Done",IF(AND($F57&lt;&gt;"",$F57&lt;TODAY()),"Overdue",IF($I57&gt;Tasks!$C$3,"Stalled in "&amp;$G57,"In progress")))))</f>
        <v/>
      </c>
      <c r="Q57" s="7" t="n"/>
    </row>
    <row r="58">
      <c r="A58" s="7" t="n"/>
      <c r="B58" s="7" t="n"/>
      <c r="C58" s="8" t="n"/>
      <c r="D58" s="7" t="n"/>
      <c r="E58" s="7" t="n"/>
      <c r="F58" s="14" t="n"/>
      <c r="G58" s="15">
        <f>IF($A58="","",IFERROR(INDEX(Transitions!$C$5:$C$204,MATCH($A58&amp;"|1",Transitions!$J$5:$J$204,0)),""))</f>
        <v/>
      </c>
      <c r="H58" s="10">
        <f>IF($A58="","",IFERROR(INDEX(Transitions!$E$5:$E$204,MATCH($A58&amp;"|1",Transitions!$J$5:$J$204,0)),""))</f>
        <v/>
      </c>
      <c r="I58" s="16">
        <f>IF($H58="","",ROUND(MAX(0,TODAY()-$H58),1))</f>
        <v/>
      </c>
      <c r="J58" s="11">
        <f>IF($A58="","",IFERROR(INDEX(Transitions!$D$5:$D$204,MATCH($A58&amp;"|1",Transitions!$J$5:$J$204,0)),""))</f>
        <v/>
      </c>
      <c r="K58" s="12">
        <f>IF($A58="","",COUNTIFS(Transitions!$A$5:$A$204,$A58))</f>
        <v/>
      </c>
      <c r="L58" s="16">
        <f>IF($A58="","",SUMIFS(Transitions!$F$5:$F$204,Transitions!$A$5:$A$204,$A58))</f>
        <v/>
      </c>
      <c r="M58" s="12">
        <f>IF($A58="","",COUNTIFS(Transitions!$A$5:$A$204,$A58,Transitions!$C$5:$C$204,"Rework"))</f>
        <v/>
      </c>
      <c r="N58" s="11">
        <f>IF($A58="","",IF($G58="","No",IFERROR(VLOOKUP($G58,States!$A$5:$C$24,3,FALSE),"No")))</f>
        <v/>
      </c>
      <c r="O58" s="16">
        <f>IF($A58="","",IF($N58&lt;&gt;"Yes","",IF(OR($C58="",$H58=""),"",ROUND(($H58-$C58)*24,1))))</f>
        <v/>
      </c>
      <c r="P58" s="11">
        <f>IF($A58="","",IF($K58=0,"No transition logged",IF($N58="Yes","Done",IF(AND($F58&lt;&gt;"",$F58&lt;TODAY()),"Overdue",IF($I58&gt;Tasks!$C$3,"Stalled in "&amp;$G58,"In progress")))))</f>
        <v/>
      </c>
      <c r="Q58" s="7" t="n"/>
    </row>
    <row r="59">
      <c r="A59" s="7" t="n"/>
      <c r="B59" s="7" t="n"/>
      <c r="C59" s="8" t="n"/>
      <c r="D59" s="7" t="n"/>
      <c r="E59" s="7" t="n"/>
      <c r="F59" s="14" t="n"/>
      <c r="G59" s="15">
        <f>IF($A59="","",IFERROR(INDEX(Transitions!$C$5:$C$204,MATCH($A59&amp;"|1",Transitions!$J$5:$J$204,0)),""))</f>
        <v/>
      </c>
      <c r="H59" s="10">
        <f>IF($A59="","",IFERROR(INDEX(Transitions!$E$5:$E$204,MATCH($A59&amp;"|1",Transitions!$J$5:$J$204,0)),""))</f>
        <v/>
      </c>
      <c r="I59" s="16">
        <f>IF($H59="","",ROUND(MAX(0,TODAY()-$H59),1))</f>
        <v/>
      </c>
      <c r="J59" s="11">
        <f>IF($A59="","",IFERROR(INDEX(Transitions!$D$5:$D$204,MATCH($A59&amp;"|1",Transitions!$J$5:$J$204,0)),""))</f>
        <v/>
      </c>
      <c r="K59" s="12">
        <f>IF($A59="","",COUNTIFS(Transitions!$A$5:$A$204,$A59))</f>
        <v/>
      </c>
      <c r="L59" s="16">
        <f>IF($A59="","",SUMIFS(Transitions!$F$5:$F$204,Transitions!$A$5:$A$204,$A59))</f>
        <v/>
      </c>
      <c r="M59" s="12">
        <f>IF($A59="","",COUNTIFS(Transitions!$A$5:$A$204,$A59,Transitions!$C$5:$C$204,"Rework"))</f>
        <v/>
      </c>
      <c r="N59" s="11">
        <f>IF($A59="","",IF($G59="","No",IFERROR(VLOOKUP($G59,States!$A$5:$C$24,3,FALSE),"No")))</f>
        <v/>
      </c>
      <c r="O59" s="16">
        <f>IF($A59="","",IF($N59&lt;&gt;"Yes","",IF(OR($C59="",$H59=""),"",ROUND(($H59-$C59)*24,1))))</f>
        <v/>
      </c>
      <c r="P59" s="11">
        <f>IF($A59="","",IF($K59=0,"No transition logged",IF($N59="Yes","Done",IF(AND($F59&lt;&gt;"",$F59&lt;TODAY()),"Overdue",IF($I59&gt;Tasks!$C$3,"Stalled in "&amp;$G59,"In progress")))))</f>
        <v/>
      </c>
      <c r="Q59" s="7" t="n"/>
    </row>
    <row r="60">
      <c r="A60" s="7" t="n"/>
      <c r="B60" s="7" t="n"/>
      <c r="C60" s="8" t="n"/>
      <c r="D60" s="7" t="n"/>
      <c r="E60" s="7" t="n"/>
      <c r="F60" s="14" t="n"/>
      <c r="G60" s="15">
        <f>IF($A60="","",IFERROR(INDEX(Transitions!$C$5:$C$204,MATCH($A60&amp;"|1",Transitions!$J$5:$J$204,0)),""))</f>
        <v/>
      </c>
      <c r="H60" s="10">
        <f>IF($A60="","",IFERROR(INDEX(Transitions!$E$5:$E$204,MATCH($A60&amp;"|1",Transitions!$J$5:$J$204,0)),""))</f>
        <v/>
      </c>
      <c r="I60" s="16">
        <f>IF($H60="","",ROUND(MAX(0,TODAY()-$H60),1))</f>
        <v/>
      </c>
      <c r="J60" s="11">
        <f>IF($A60="","",IFERROR(INDEX(Transitions!$D$5:$D$204,MATCH($A60&amp;"|1",Transitions!$J$5:$J$204,0)),""))</f>
        <v/>
      </c>
      <c r="K60" s="12">
        <f>IF($A60="","",COUNTIFS(Transitions!$A$5:$A$204,$A60))</f>
        <v/>
      </c>
      <c r="L60" s="16">
        <f>IF($A60="","",SUMIFS(Transitions!$F$5:$F$204,Transitions!$A$5:$A$204,$A60))</f>
        <v/>
      </c>
      <c r="M60" s="12">
        <f>IF($A60="","",COUNTIFS(Transitions!$A$5:$A$204,$A60,Transitions!$C$5:$C$204,"Rework"))</f>
        <v/>
      </c>
      <c r="N60" s="11">
        <f>IF($A60="","",IF($G60="","No",IFERROR(VLOOKUP($G60,States!$A$5:$C$24,3,FALSE),"No")))</f>
        <v/>
      </c>
      <c r="O60" s="16">
        <f>IF($A60="","",IF($N60&lt;&gt;"Yes","",IF(OR($C60="",$H60=""),"",ROUND(($H60-$C60)*24,1))))</f>
        <v/>
      </c>
      <c r="P60" s="11">
        <f>IF($A60="","",IF($K60=0,"No transition logged",IF($N60="Yes","Done",IF(AND($F60&lt;&gt;"",$F60&lt;TODAY()),"Overdue",IF($I60&gt;Tasks!$C$3,"Stalled in "&amp;$G60,"In progress")))))</f>
        <v/>
      </c>
      <c r="Q60" s="7" t="n"/>
    </row>
    <row r="61">
      <c r="A61" s="7" t="n"/>
      <c r="B61" s="7" t="n"/>
      <c r="C61" s="8" t="n"/>
      <c r="D61" s="7" t="n"/>
      <c r="E61" s="7" t="n"/>
      <c r="F61" s="14" t="n"/>
      <c r="G61" s="15">
        <f>IF($A61="","",IFERROR(INDEX(Transitions!$C$5:$C$204,MATCH($A61&amp;"|1",Transitions!$J$5:$J$204,0)),""))</f>
        <v/>
      </c>
      <c r="H61" s="10">
        <f>IF($A61="","",IFERROR(INDEX(Transitions!$E$5:$E$204,MATCH($A61&amp;"|1",Transitions!$J$5:$J$204,0)),""))</f>
        <v/>
      </c>
      <c r="I61" s="16">
        <f>IF($H61="","",ROUND(MAX(0,TODAY()-$H61),1))</f>
        <v/>
      </c>
      <c r="J61" s="11">
        <f>IF($A61="","",IFERROR(INDEX(Transitions!$D$5:$D$204,MATCH($A61&amp;"|1",Transitions!$J$5:$J$204,0)),""))</f>
        <v/>
      </c>
      <c r="K61" s="12">
        <f>IF($A61="","",COUNTIFS(Transitions!$A$5:$A$204,$A61))</f>
        <v/>
      </c>
      <c r="L61" s="16">
        <f>IF($A61="","",SUMIFS(Transitions!$F$5:$F$204,Transitions!$A$5:$A$204,$A61))</f>
        <v/>
      </c>
      <c r="M61" s="12">
        <f>IF($A61="","",COUNTIFS(Transitions!$A$5:$A$204,$A61,Transitions!$C$5:$C$204,"Rework"))</f>
        <v/>
      </c>
      <c r="N61" s="11">
        <f>IF($A61="","",IF($G61="","No",IFERROR(VLOOKUP($G61,States!$A$5:$C$24,3,FALSE),"No")))</f>
        <v/>
      </c>
      <c r="O61" s="16">
        <f>IF($A61="","",IF($N61&lt;&gt;"Yes","",IF(OR($C61="",$H61=""),"",ROUND(($H61-$C61)*24,1))))</f>
        <v/>
      </c>
      <c r="P61" s="11">
        <f>IF($A61="","",IF($K61=0,"No transition logged",IF($N61="Yes","Done",IF(AND($F61&lt;&gt;"",$F61&lt;TODAY()),"Overdue",IF($I61&gt;Tasks!$C$3,"Stalled in "&amp;$G61,"In progress")))))</f>
        <v/>
      </c>
      <c r="Q61" s="7" t="n"/>
    </row>
    <row r="62">
      <c r="A62" s="7" t="n"/>
      <c r="B62" s="7" t="n"/>
      <c r="C62" s="8" t="n"/>
      <c r="D62" s="7" t="n"/>
      <c r="E62" s="7" t="n"/>
      <c r="F62" s="14" t="n"/>
      <c r="G62" s="15">
        <f>IF($A62="","",IFERROR(INDEX(Transitions!$C$5:$C$204,MATCH($A62&amp;"|1",Transitions!$J$5:$J$204,0)),""))</f>
        <v/>
      </c>
      <c r="H62" s="10">
        <f>IF($A62="","",IFERROR(INDEX(Transitions!$E$5:$E$204,MATCH($A62&amp;"|1",Transitions!$J$5:$J$204,0)),""))</f>
        <v/>
      </c>
      <c r="I62" s="16">
        <f>IF($H62="","",ROUND(MAX(0,TODAY()-$H62),1))</f>
        <v/>
      </c>
      <c r="J62" s="11">
        <f>IF($A62="","",IFERROR(INDEX(Transitions!$D$5:$D$204,MATCH($A62&amp;"|1",Transitions!$J$5:$J$204,0)),""))</f>
        <v/>
      </c>
      <c r="K62" s="12">
        <f>IF($A62="","",COUNTIFS(Transitions!$A$5:$A$204,$A62))</f>
        <v/>
      </c>
      <c r="L62" s="16">
        <f>IF($A62="","",SUMIFS(Transitions!$F$5:$F$204,Transitions!$A$5:$A$204,$A62))</f>
        <v/>
      </c>
      <c r="M62" s="12">
        <f>IF($A62="","",COUNTIFS(Transitions!$A$5:$A$204,$A62,Transitions!$C$5:$C$204,"Rework"))</f>
        <v/>
      </c>
      <c r="N62" s="11">
        <f>IF($A62="","",IF($G62="","No",IFERROR(VLOOKUP($G62,States!$A$5:$C$24,3,FALSE),"No")))</f>
        <v/>
      </c>
      <c r="O62" s="16">
        <f>IF($A62="","",IF($N62&lt;&gt;"Yes","",IF(OR($C62="",$H62=""),"",ROUND(($H62-$C62)*24,1))))</f>
        <v/>
      </c>
      <c r="P62" s="11">
        <f>IF($A62="","",IF($K62=0,"No transition logged",IF($N62="Yes","Done",IF(AND($F62&lt;&gt;"",$F62&lt;TODAY()),"Overdue",IF($I62&gt;Tasks!$C$3,"Stalled in "&amp;$G62,"In progress")))))</f>
        <v/>
      </c>
      <c r="Q62" s="7" t="n"/>
    </row>
    <row r="63">
      <c r="A63" s="7" t="n"/>
      <c r="B63" s="7" t="n"/>
      <c r="C63" s="8" t="n"/>
      <c r="D63" s="7" t="n"/>
      <c r="E63" s="7" t="n"/>
      <c r="F63" s="14" t="n"/>
      <c r="G63" s="15">
        <f>IF($A63="","",IFERROR(INDEX(Transitions!$C$5:$C$204,MATCH($A63&amp;"|1",Transitions!$J$5:$J$204,0)),""))</f>
        <v/>
      </c>
      <c r="H63" s="10">
        <f>IF($A63="","",IFERROR(INDEX(Transitions!$E$5:$E$204,MATCH($A63&amp;"|1",Transitions!$J$5:$J$204,0)),""))</f>
        <v/>
      </c>
      <c r="I63" s="16">
        <f>IF($H63="","",ROUND(MAX(0,TODAY()-$H63),1))</f>
        <v/>
      </c>
      <c r="J63" s="11">
        <f>IF($A63="","",IFERROR(INDEX(Transitions!$D$5:$D$204,MATCH($A63&amp;"|1",Transitions!$J$5:$J$204,0)),""))</f>
        <v/>
      </c>
      <c r="K63" s="12">
        <f>IF($A63="","",COUNTIFS(Transitions!$A$5:$A$204,$A63))</f>
        <v/>
      </c>
      <c r="L63" s="16">
        <f>IF($A63="","",SUMIFS(Transitions!$F$5:$F$204,Transitions!$A$5:$A$204,$A63))</f>
        <v/>
      </c>
      <c r="M63" s="12">
        <f>IF($A63="","",COUNTIFS(Transitions!$A$5:$A$204,$A63,Transitions!$C$5:$C$204,"Rework"))</f>
        <v/>
      </c>
      <c r="N63" s="11">
        <f>IF($A63="","",IF($G63="","No",IFERROR(VLOOKUP($G63,States!$A$5:$C$24,3,FALSE),"No")))</f>
        <v/>
      </c>
      <c r="O63" s="16">
        <f>IF($A63="","",IF($N63&lt;&gt;"Yes","",IF(OR($C63="",$H63=""),"",ROUND(($H63-$C63)*24,1))))</f>
        <v/>
      </c>
      <c r="P63" s="11">
        <f>IF($A63="","",IF($K63=0,"No transition logged",IF($N63="Yes","Done",IF(AND($F63&lt;&gt;"",$F63&lt;TODAY()),"Overdue",IF($I63&gt;Tasks!$C$3,"Stalled in "&amp;$G63,"In progress")))))</f>
        <v/>
      </c>
      <c r="Q63" s="7" t="n"/>
    </row>
    <row r="64">
      <c r="A64" s="7" t="n"/>
      <c r="B64" s="7" t="n"/>
      <c r="C64" s="8" t="n"/>
      <c r="D64" s="7" t="n"/>
      <c r="E64" s="7" t="n"/>
      <c r="F64" s="14" t="n"/>
      <c r="G64" s="15">
        <f>IF($A64="","",IFERROR(INDEX(Transitions!$C$5:$C$204,MATCH($A64&amp;"|1",Transitions!$J$5:$J$204,0)),""))</f>
        <v/>
      </c>
      <c r="H64" s="10">
        <f>IF($A64="","",IFERROR(INDEX(Transitions!$E$5:$E$204,MATCH($A64&amp;"|1",Transitions!$J$5:$J$204,0)),""))</f>
        <v/>
      </c>
      <c r="I64" s="16">
        <f>IF($H64="","",ROUND(MAX(0,TODAY()-$H64),1))</f>
        <v/>
      </c>
      <c r="J64" s="11">
        <f>IF($A64="","",IFERROR(INDEX(Transitions!$D$5:$D$204,MATCH($A64&amp;"|1",Transitions!$J$5:$J$204,0)),""))</f>
        <v/>
      </c>
      <c r="K64" s="12">
        <f>IF($A64="","",COUNTIFS(Transitions!$A$5:$A$204,$A64))</f>
        <v/>
      </c>
      <c r="L64" s="16">
        <f>IF($A64="","",SUMIFS(Transitions!$F$5:$F$204,Transitions!$A$5:$A$204,$A64))</f>
        <v/>
      </c>
      <c r="M64" s="12">
        <f>IF($A64="","",COUNTIFS(Transitions!$A$5:$A$204,$A64,Transitions!$C$5:$C$204,"Rework"))</f>
        <v/>
      </c>
      <c r="N64" s="11">
        <f>IF($A64="","",IF($G64="","No",IFERROR(VLOOKUP($G64,States!$A$5:$C$24,3,FALSE),"No")))</f>
        <v/>
      </c>
      <c r="O64" s="16">
        <f>IF($A64="","",IF($N64&lt;&gt;"Yes","",IF(OR($C64="",$H64=""),"",ROUND(($H64-$C64)*24,1))))</f>
        <v/>
      </c>
      <c r="P64" s="11">
        <f>IF($A64="","",IF($K64=0,"No transition logged",IF($N64="Yes","Done",IF(AND($F64&lt;&gt;"",$F64&lt;TODAY()),"Overdue",IF($I64&gt;Tasks!$C$3,"Stalled in "&amp;$G64,"In progress")))))</f>
        <v/>
      </c>
      <c r="Q64" s="7" t="n"/>
    </row>
    <row r="65">
      <c r="A65" s="7" t="n"/>
      <c r="B65" s="7" t="n"/>
      <c r="C65" s="8" t="n"/>
      <c r="D65" s="7" t="n"/>
      <c r="E65" s="7" t="n"/>
      <c r="F65" s="14" t="n"/>
      <c r="G65" s="15">
        <f>IF($A65="","",IFERROR(INDEX(Transitions!$C$5:$C$204,MATCH($A65&amp;"|1",Transitions!$J$5:$J$204,0)),""))</f>
        <v/>
      </c>
      <c r="H65" s="10">
        <f>IF($A65="","",IFERROR(INDEX(Transitions!$E$5:$E$204,MATCH($A65&amp;"|1",Transitions!$J$5:$J$204,0)),""))</f>
        <v/>
      </c>
      <c r="I65" s="16">
        <f>IF($H65="","",ROUND(MAX(0,TODAY()-$H65),1))</f>
        <v/>
      </c>
      <c r="J65" s="11">
        <f>IF($A65="","",IFERROR(INDEX(Transitions!$D$5:$D$204,MATCH($A65&amp;"|1",Transitions!$J$5:$J$204,0)),""))</f>
        <v/>
      </c>
      <c r="K65" s="12">
        <f>IF($A65="","",COUNTIFS(Transitions!$A$5:$A$204,$A65))</f>
        <v/>
      </c>
      <c r="L65" s="16">
        <f>IF($A65="","",SUMIFS(Transitions!$F$5:$F$204,Transitions!$A$5:$A$204,$A65))</f>
        <v/>
      </c>
      <c r="M65" s="12">
        <f>IF($A65="","",COUNTIFS(Transitions!$A$5:$A$204,$A65,Transitions!$C$5:$C$204,"Rework"))</f>
        <v/>
      </c>
      <c r="N65" s="11">
        <f>IF($A65="","",IF($G65="","No",IFERROR(VLOOKUP($G65,States!$A$5:$C$24,3,FALSE),"No")))</f>
        <v/>
      </c>
      <c r="O65" s="16">
        <f>IF($A65="","",IF($N65&lt;&gt;"Yes","",IF(OR($C65="",$H65=""),"",ROUND(($H65-$C65)*24,1))))</f>
        <v/>
      </c>
      <c r="P65" s="11">
        <f>IF($A65="","",IF($K65=0,"No transition logged",IF($N65="Yes","Done",IF(AND($F65&lt;&gt;"",$F65&lt;TODAY()),"Overdue",IF($I65&gt;Tasks!$C$3,"Stalled in "&amp;$G65,"In progress")))))</f>
        <v/>
      </c>
      <c r="Q65" s="7" t="n"/>
    </row>
    <row r="66">
      <c r="A66" s="7" t="n"/>
      <c r="B66" s="7" t="n"/>
      <c r="C66" s="8" t="n"/>
      <c r="D66" s="7" t="n"/>
      <c r="E66" s="7" t="n"/>
      <c r="F66" s="14" t="n"/>
      <c r="G66" s="15">
        <f>IF($A66="","",IFERROR(INDEX(Transitions!$C$5:$C$204,MATCH($A66&amp;"|1",Transitions!$J$5:$J$204,0)),""))</f>
        <v/>
      </c>
      <c r="H66" s="10">
        <f>IF($A66="","",IFERROR(INDEX(Transitions!$E$5:$E$204,MATCH($A66&amp;"|1",Transitions!$J$5:$J$204,0)),""))</f>
        <v/>
      </c>
      <c r="I66" s="16">
        <f>IF($H66="","",ROUND(MAX(0,TODAY()-$H66),1))</f>
        <v/>
      </c>
      <c r="J66" s="11">
        <f>IF($A66="","",IFERROR(INDEX(Transitions!$D$5:$D$204,MATCH($A66&amp;"|1",Transitions!$J$5:$J$204,0)),""))</f>
        <v/>
      </c>
      <c r="K66" s="12">
        <f>IF($A66="","",COUNTIFS(Transitions!$A$5:$A$204,$A66))</f>
        <v/>
      </c>
      <c r="L66" s="16">
        <f>IF($A66="","",SUMIFS(Transitions!$F$5:$F$204,Transitions!$A$5:$A$204,$A66))</f>
        <v/>
      </c>
      <c r="M66" s="12">
        <f>IF($A66="","",COUNTIFS(Transitions!$A$5:$A$204,$A66,Transitions!$C$5:$C$204,"Rework"))</f>
        <v/>
      </c>
      <c r="N66" s="11">
        <f>IF($A66="","",IF($G66="","No",IFERROR(VLOOKUP($G66,States!$A$5:$C$24,3,FALSE),"No")))</f>
        <v/>
      </c>
      <c r="O66" s="16">
        <f>IF($A66="","",IF($N66&lt;&gt;"Yes","",IF(OR($C66="",$H66=""),"",ROUND(($H66-$C66)*24,1))))</f>
        <v/>
      </c>
      <c r="P66" s="11">
        <f>IF($A66="","",IF($K66=0,"No transition logged",IF($N66="Yes","Done",IF(AND($F66&lt;&gt;"",$F66&lt;TODAY()),"Overdue",IF($I66&gt;Tasks!$C$3,"Stalled in "&amp;$G66,"In progress")))))</f>
        <v/>
      </c>
      <c r="Q66" s="7" t="n"/>
    </row>
    <row r="67">
      <c r="A67" s="7" t="n"/>
      <c r="B67" s="7" t="n"/>
      <c r="C67" s="8" t="n"/>
      <c r="D67" s="7" t="n"/>
      <c r="E67" s="7" t="n"/>
      <c r="F67" s="14" t="n"/>
      <c r="G67" s="15">
        <f>IF($A67="","",IFERROR(INDEX(Transitions!$C$5:$C$204,MATCH($A67&amp;"|1",Transitions!$J$5:$J$204,0)),""))</f>
        <v/>
      </c>
      <c r="H67" s="10">
        <f>IF($A67="","",IFERROR(INDEX(Transitions!$E$5:$E$204,MATCH($A67&amp;"|1",Transitions!$J$5:$J$204,0)),""))</f>
        <v/>
      </c>
      <c r="I67" s="16">
        <f>IF($H67="","",ROUND(MAX(0,TODAY()-$H67),1))</f>
        <v/>
      </c>
      <c r="J67" s="11">
        <f>IF($A67="","",IFERROR(INDEX(Transitions!$D$5:$D$204,MATCH($A67&amp;"|1",Transitions!$J$5:$J$204,0)),""))</f>
        <v/>
      </c>
      <c r="K67" s="12">
        <f>IF($A67="","",COUNTIFS(Transitions!$A$5:$A$204,$A67))</f>
        <v/>
      </c>
      <c r="L67" s="16">
        <f>IF($A67="","",SUMIFS(Transitions!$F$5:$F$204,Transitions!$A$5:$A$204,$A67))</f>
        <v/>
      </c>
      <c r="M67" s="12">
        <f>IF($A67="","",COUNTIFS(Transitions!$A$5:$A$204,$A67,Transitions!$C$5:$C$204,"Rework"))</f>
        <v/>
      </c>
      <c r="N67" s="11">
        <f>IF($A67="","",IF($G67="","No",IFERROR(VLOOKUP($G67,States!$A$5:$C$24,3,FALSE),"No")))</f>
        <v/>
      </c>
      <c r="O67" s="16">
        <f>IF($A67="","",IF($N67&lt;&gt;"Yes","",IF(OR($C67="",$H67=""),"",ROUND(($H67-$C67)*24,1))))</f>
        <v/>
      </c>
      <c r="P67" s="11">
        <f>IF($A67="","",IF($K67=0,"No transition logged",IF($N67="Yes","Done",IF(AND($F67&lt;&gt;"",$F67&lt;TODAY()),"Overdue",IF($I67&gt;Tasks!$C$3,"Stalled in "&amp;$G67,"In progress")))))</f>
        <v/>
      </c>
      <c r="Q67" s="7" t="n"/>
    </row>
    <row r="68">
      <c r="A68" s="7" t="n"/>
      <c r="B68" s="7" t="n"/>
      <c r="C68" s="8" t="n"/>
      <c r="D68" s="7" t="n"/>
      <c r="E68" s="7" t="n"/>
      <c r="F68" s="14" t="n"/>
      <c r="G68" s="15">
        <f>IF($A68="","",IFERROR(INDEX(Transitions!$C$5:$C$204,MATCH($A68&amp;"|1",Transitions!$J$5:$J$204,0)),""))</f>
        <v/>
      </c>
      <c r="H68" s="10">
        <f>IF($A68="","",IFERROR(INDEX(Transitions!$E$5:$E$204,MATCH($A68&amp;"|1",Transitions!$J$5:$J$204,0)),""))</f>
        <v/>
      </c>
      <c r="I68" s="16">
        <f>IF($H68="","",ROUND(MAX(0,TODAY()-$H68),1))</f>
        <v/>
      </c>
      <c r="J68" s="11">
        <f>IF($A68="","",IFERROR(INDEX(Transitions!$D$5:$D$204,MATCH($A68&amp;"|1",Transitions!$J$5:$J$204,0)),""))</f>
        <v/>
      </c>
      <c r="K68" s="12">
        <f>IF($A68="","",COUNTIFS(Transitions!$A$5:$A$204,$A68))</f>
        <v/>
      </c>
      <c r="L68" s="16">
        <f>IF($A68="","",SUMIFS(Transitions!$F$5:$F$204,Transitions!$A$5:$A$204,$A68))</f>
        <v/>
      </c>
      <c r="M68" s="12">
        <f>IF($A68="","",COUNTIFS(Transitions!$A$5:$A$204,$A68,Transitions!$C$5:$C$204,"Rework"))</f>
        <v/>
      </c>
      <c r="N68" s="11">
        <f>IF($A68="","",IF($G68="","No",IFERROR(VLOOKUP($G68,States!$A$5:$C$24,3,FALSE),"No")))</f>
        <v/>
      </c>
      <c r="O68" s="16">
        <f>IF($A68="","",IF($N68&lt;&gt;"Yes","",IF(OR($C68="",$H68=""),"",ROUND(($H68-$C68)*24,1))))</f>
        <v/>
      </c>
      <c r="P68" s="11">
        <f>IF($A68="","",IF($K68=0,"No transition logged",IF($N68="Yes","Done",IF(AND($F68&lt;&gt;"",$F68&lt;TODAY()),"Overdue",IF($I68&gt;Tasks!$C$3,"Stalled in "&amp;$G68,"In progress")))))</f>
        <v/>
      </c>
      <c r="Q68" s="7" t="n"/>
    </row>
    <row r="69">
      <c r="A69" s="7" t="n"/>
      <c r="B69" s="7" t="n"/>
      <c r="C69" s="8" t="n"/>
      <c r="D69" s="7" t="n"/>
      <c r="E69" s="7" t="n"/>
      <c r="F69" s="14" t="n"/>
      <c r="G69" s="15">
        <f>IF($A69="","",IFERROR(INDEX(Transitions!$C$5:$C$204,MATCH($A69&amp;"|1",Transitions!$J$5:$J$204,0)),""))</f>
        <v/>
      </c>
      <c r="H69" s="10">
        <f>IF($A69="","",IFERROR(INDEX(Transitions!$E$5:$E$204,MATCH($A69&amp;"|1",Transitions!$J$5:$J$204,0)),""))</f>
        <v/>
      </c>
      <c r="I69" s="16">
        <f>IF($H69="","",ROUND(MAX(0,TODAY()-$H69),1))</f>
        <v/>
      </c>
      <c r="J69" s="11">
        <f>IF($A69="","",IFERROR(INDEX(Transitions!$D$5:$D$204,MATCH($A69&amp;"|1",Transitions!$J$5:$J$204,0)),""))</f>
        <v/>
      </c>
      <c r="K69" s="12">
        <f>IF($A69="","",COUNTIFS(Transitions!$A$5:$A$204,$A69))</f>
        <v/>
      </c>
      <c r="L69" s="16">
        <f>IF($A69="","",SUMIFS(Transitions!$F$5:$F$204,Transitions!$A$5:$A$204,$A69))</f>
        <v/>
      </c>
      <c r="M69" s="12">
        <f>IF($A69="","",COUNTIFS(Transitions!$A$5:$A$204,$A69,Transitions!$C$5:$C$204,"Rework"))</f>
        <v/>
      </c>
      <c r="N69" s="11">
        <f>IF($A69="","",IF($G69="","No",IFERROR(VLOOKUP($G69,States!$A$5:$C$24,3,FALSE),"No")))</f>
        <v/>
      </c>
      <c r="O69" s="16">
        <f>IF($A69="","",IF($N69&lt;&gt;"Yes","",IF(OR($C69="",$H69=""),"",ROUND(($H69-$C69)*24,1))))</f>
        <v/>
      </c>
      <c r="P69" s="11">
        <f>IF($A69="","",IF($K69=0,"No transition logged",IF($N69="Yes","Done",IF(AND($F69&lt;&gt;"",$F69&lt;TODAY()),"Overdue",IF($I69&gt;Tasks!$C$3,"Stalled in "&amp;$G69,"In progress")))))</f>
        <v/>
      </c>
      <c r="Q69" s="7" t="n"/>
    </row>
    <row r="70">
      <c r="A70" s="7" t="n"/>
      <c r="B70" s="7" t="n"/>
      <c r="C70" s="8" t="n"/>
      <c r="D70" s="7" t="n"/>
      <c r="E70" s="7" t="n"/>
      <c r="F70" s="14" t="n"/>
      <c r="G70" s="15">
        <f>IF($A70="","",IFERROR(INDEX(Transitions!$C$5:$C$204,MATCH($A70&amp;"|1",Transitions!$J$5:$J$204,0)),""))</f>
        <v/>
      </c>
      <c r="H70" s="10">
        <f>IF($A70="","",IFERROR(INDEX(Transitions!$E$5:$E$204,MATCH($A70&amp;"|1",Transitions!$J$5:$J$204,0)),""))</f>
        <v/>
      </c>
      <c r="I70" s="16">
        <f>IF($H70="","",ROUND(MAX(0,TODAY()-$H70),1))</f>
        <v/>
      </c>
      <c r="J70" s="11">
        <f>IF($A70="","",IFERROR(INDEX(Transitions!$D$5:$D$204,MATCH($A70&amp;"|1",Transitions!$J$5:$J$204,0)),""))</f>
        <v/>
      </c>
      <c r="K70" s="12">
        <f>IF($A70="","",COUNTIFS(Transitions!$A$5:$A$204,$A70))</f>
        <v/>
      </c>
      <c r="L70" s="16">
        <f>IF($A70="","",SUMIFS(Transitions!$F$5:$F$204,Transitions!$A$5:$A$204,$A70))</f>
        <v/>
      </c>
      <c r="M70" s="12">
        <f>IF($A70="","",COUNTIFS(Transitions!$A$5:$A$204,$A70,Transitions!$C$5:$C$204,"Rework"))</f>
        <v/>
      </c>
      <c r="N70" s="11">
        <f>IF($A70="","",IF($G70="","No",IFERROR(VLOOKUP($G70,States!$A$5:$C$24,3,FALSE),"No")))</f>
        <v/>
      </c>
      <c r="O70" s="16">
        <f>IF($A70="","",IF($N70&lt;&gt;"Yes","",IF(OR($C70="",$H70=""),"",ROUND(($H70-$C70)*24,1))))</f>
        <v/>
      </c>
      <c r="P70" s="11">
        <f>IF($A70="","",IF($K70=0,"No transition logged",IF($N70="Yes","Done",IF(AND($F70&lt;&gt;"",$F70&lt;TODAY()),"Overdue",IF($I70&gt;Tasks!$C$3,"Stalled in "&amp;$G70,"In progress")))))</f>
        <v/>
      </c>
      <c r="Q70" s="7" t="n"/>
    </row>
    <row r="71">
      <c r="A71" s="7" t="n"/>
      <c r="B71" s="7" t="n"/>
      <c r="C71" s="8" t="n"/>
      <c r="D71" s="7" t="n"/>
      <c r="E71" s="7" t="n"/>
      <c r="F71" s="14" t="n"/>
      <c r="G71" s="15">
        <f>IF($A71="","",IFERROR(INDEX(Transitions!$C$5:$C$204,MATCH($A71&amp;"|1",Transitions!$J$5:$J$204,0)),""))</f>
        <v/>
      </c>
      <c r="H71" s="10">
        <f>IF($A71="","",IFERROR(INDEX(Transitions!$E$5:$E$204,MATCH($A71&amp;"|1",Transitions!$J$5:$J$204,0)),""))</f>
        <v/>
      </c>
      <c r="I71" s="16">
        <f>IF($H71="","",ROUND(MAX(0,TODAY()-$H71),1))</f>
        <v/>
      </c>
      <c r="J71" s="11">
        <f>IF($A71="","",IFERROR(INDEX(Transitions!$D$5:$D$204,MATCH($A71&amp;"|1",Transitions!$J$5:$J$204,0)),""))</f>
        <v/>
      </c>
      <c r="K71" s="12">
        <f>IF($A71="","",COUNTIFS(Transitions!$A$5:$A$204,$A71))</f>
        <v/>
      </c>
      <c r="L71" s="16">
        <f>IF($A71="","",SUMIFS(Transitions!$F$5:$F$204,Transitions!$A$5:$A$204,$A71))</f>
        <v/>
      </c>
      <c r="M71" s="12">
        <f>IF($A71="","",COUNTIFS(Transitions!$A$5:$A$204,$A71,Transitions!$C$5:$C$204,"Rework"))</f>
        <v/>
      </c>
      <c r="N71" s="11">
        <f>IF($A71="","",IF($G71="","No",IFERROR(VLOOKUP($G71,States!$A$5:$C$24,3,FALSE),"No")))</f>
        <v/>
      </c>
      <c r="O71" s="16">
        <f>IF($A71="","",IF($N71&lt;&gt;"Yes","",IF(OR($C71="",$H71=""),"",ROUND(($H71-$C71)*24,1))))</f>
        <v/>
      </c>
      <c r="P71" s="11">
        <f>IF($A71="","",IF($K71=0,"No transition logged",IF($N71="Yes","Done",IF(AND($F71&lt;&gt;"",$F71&lt;TODAY()),"Overdue",IF($I71&gt;Tasks!$C$3,"Stalled in "&amp;$G71,"In progress")))))</f>
        <v/>
      </c>
      <c r="Q71" s="7" t="n"/>
    </row>
    <row r="72">
      <c r="A72" s="7" t="n"/>
      <c r="B72" s="7" t="n"/>
      <c r="C72" s="8" t="n"/>
      <c r="D72" s="7" t="n"/>
      <c r="E72" s="7" t="n"/>
      <c r="F72" s="14" t="n"/>
      <c r="G72" s="15">
        <f>IF($A72="","",IFERROR(INDEX(Transitions!$C$5:$C$204,MATCH($A72&amp;"|1",Transitions!$J$5:$J$204,0)),""))</f>
        <v/>
      </c>
      <c r="H72" s="10">
        <f>IF($A72="","",IFERROR(INDEX(Transitions!$E$5:$E$204,MATCH($A72&amp;"|1",Transitions!$J$5:$J$204,0)),""))</f>
        <v/>
      </c>
      <c r="I72" s="16">
        <f>IF($H72="","",ROUND(MAX(0,TODAY()-$H72),1))</f>
        <v/>
      </c>
      <c r="J72" s="11">
        <f>IF($A72="","",IFERROR(INDEX(Transitions!$D$5:$D$204,MATCH($A72&amp;"|1",Transitions!$J$5:$J$204,0)),""))</f>
        <v/>
      </c>
      <c r="K72" s="12">
        <f>IF($A72="","",COUNTIFS(Transitions!$A$5:$A$204,$A72))</f>
        <v/>
      </c>
      <c r="L72" s="16">
        <f>IF($A72="","",SUMIFS(Transitions!$F$5:$F$204,Transitions!$A$5:$A$204,$A72))</f>
        <v/>
      </c>
      <c r="M72" s="12">
        <f>IF($A72="","",COUNTIFS(Transitions!$A$5:$A$204,$A72,Transitions!$C$5:$C$204,"Rework"))</f>
        <v/>
      </c>
      <c r="N72" s="11">
        <f>IF($A72="","",IF($G72="","No",IFERROR(VLOOKUP($G72,States!$A$5:$C$24,3,FALSE),"No")))</f>
        <v/>
      </c>
      <c r="O72" s="16">
        <f>IF($A72="","",IF($N72&lt;&gt;"Yes","",IF(OR($C72="",$H72=""),"",ROUND(($H72-$C72)*24,1))))</f>
        <v/>
      </c>
      <c r="P72" s="11">
        <f>IF($A72="","",IF($K72=0,"No transition logged",IF($N72="Yes","Done",IF(AND($F72&lt;&gt;"",$F72&lt;TODAY()),"Overdue",IF($I72&gt;Tasks!$C$3,"Stalled in "&amp;$G72,"In progress")))))</f>
        <v/>
      </c>
      <c r="Q72" s="7" t="n"/>
    </row>
    <row r="73">
      <c r="A73" s="7" t="n"/>
      <c r="B73" s="7" t="n"/>
      <c r="C73" s="8" t="n"/>
      <c r="D73" s="7" t="n"/>
      <c r="E73" s="7" t="n"/>
      <c r="F73" s="14" t="n"/>
      <c r="G73" s="15">
        <f>IF($A73="","",IFERROR(INDEX(Transitions!$C$5:$C$204,MATCH($A73&amp;"|1",Transitions!$J$5:$J$204,0)),""))</f>
        <v/>
      </c>
      <c r="H73" s="10">
        <f>IF($A73="","",IFERROR(INDEX(Transitions!$E$5:$E$204,MATCH($A73&amp;"|1",Transitions!$J$5:$J$204,0)),""))</f>
        <v/>
      </c>
      <c r="I73" s="16">
        <f>IF($H73="","",ROUND(MAX(0,TODAY()-$H73),1))</f>
        <v/>
      </c>
      <c r="J73" s="11">
        <f>IF($A73="","",IFERROR(INDEX(Transitions!$D$5:$D$204,MATCH($A73&amp;"|1",Transitions!$J$5:$J$204,0)),""))</f>
        <v/>
      </c>
      <c r="K73" s="12">
        <f>IF($A73="","",COUNTIFS(Transitions!$A$5:$A$204,$A73))</f>
        <v/>
      </c>
      <c r="L73" s="16">
        <f>IF($A73="","",SUMIFS(Transitions!$F$5:$F$204,Transitions!$A$5:$A$204,$A73))</f>
        <v/>
      </c>
      <c r="M73" s="12">
        <f>IF($A73="","",COUNTIFS(Transitions!$A$5:$A$204,$A73,Transitions!$C$5:$C$204,"Rework"))</f>
        <v/>
      </c>
      <c r="N73" s="11">
        <f>IF($A73="","",IF($G73="","No",IFERROR(VLOOKUP($G73,States!$A$5:$C$24,3,FALSE),"No")))</f>
        <v/>
      </c>
      <c r="O73" s="16">
        <f>IF($A73="","",IF($N73&lt;&gt;"Yes","",IF(OR($C73="",$H73=""),"",ROUND(($H73-$C73)*24,1))))</f>
        <v/>
      </c>
      <c r="P73" s="11">
        <f>IF($A73="","",IF($K73=0,"No transition logged",IF($N73="Yes","Done",IF(AND($F73&lt;&gt;"",$F73&lt;TODAY()),"Overdue",IF($I73&gt;Tasks!$C$3,"Stalled in "&amp;$G73,"In progress")))))</f>
        <v/>
      </c>
      <c r="Q73" s="7" t="n"/>
    </row>
    <row r="74">
      <c r="A74" s="7" t="n"/>
      <c r="B74" s="7" t="n"/>
      <c r="C74" s="8" t="n"/>
      <c r="D74" s="7" t="n"/>
      <c r="E74" s="7" t="n"/>
      <c r="F74" s="14" t="n"/>
      <c r="G74" s="15">
        <f>IF($A74="","",IFERROR(INDEX(Transitions!$C$5:$C$204,MATCH($A74&amp;"|1",Transitions!$J$5:$J$204,0)),""))</f>
        <v/>
      </c>
      <c r="H74" s="10">
        <f>IF($A74="","",IFERROR(INDEX(Transitions!$E$5:$E$204,MATCH($A74&amp;"|1",Transitions!$J$5:$J$204,0)),""))</f>
        <v/>
      </c>
      <c r="I74" s="16">
        <f>IF($H74="","",ROUND(MAX(0,TODAY()-$H74),1))</f>
        <v/>
      </c>
      <c r="J74" s="11">
        <f>IF($A74="","",IFERROR(INDEX(Transitions!$D$5:$D$204,MATCH($A74&amp;"|1",Transitions!$J$5:$J$204,0)),""))</f>
        <v/>
      </c>
      <c r="K74" s="12">
        <f>IF($A74="","",COUNTIFS(Transitions!$A$5:$A$204,$A74))</f>
        <v/>
      </c>
      <c r="L74" s="16">
        <f>IF($A74="","",SUMIFS(Transitions!$F$5:$F$204,Transitions!$A$5:$A$204,$A74))</f>
        <v/>
      </c>
      <c r="M74" s="12">
        <f>IF($A74="","",COUNTIFS(Transitions!$A$5:$A$204,$A74,Transitions!$C$5:$C$204,"Rework"))</f>
        <v/>
      </c>
      <c r="N74" s="11">
        <f>IF($A74="","",IF($G74="","No",IFERROR(VLOOKUP($G74,States!$A$5:$C$24,3,FALSE),"No")))</f>
        <v/>
      </c>
      <c r="O74" s="16">
        <f>IF($A74="","",IF($N74&lt;&gt;"Yes","",IF(OR($C74="",$H74=""),"",ROUND(($H74-$C74)*24,1))))</f>
        <v/>
      </c>
      <c r="P74" s="11">
        <f>IF($A74="","",IF($K74=0,"No transition logged",IF($N74="Yes","Done",IF(AND($F74&lt;&gt;"",$F74&lt;TODAY()),"Overdue",IF($I74&gt;Tasks!$C$3,"Stalled in "&amp;$G74,"In progress")))))</f>
        <v/>
      </c>
      <c r="Q74" s="7" t="n"/>
    </row>
    <row r="75">
      <c r="A75" s="7" t="n"/>
      <c r="B75" s="7" t="n"/>
      <c r="C75" s="8" t="n"/>
      <c r="D75" s="7" t="n"/>
      <c r="E75" s="7" t="n"/>
      <c r="F75" s="14" t="n"/>
      <c r="G75" s="15">
        <f>IF($A75="","",IFERROR(INDEX(Transitions!$C$5:$C$204,MATCH($A75&amp;"|1",Transitions!$J$5:$J$204,0)),""))</f>
        <v/>
      </c>
      <c r="H75" s="10">
        <f>IF($A75="","",IFERROR(INDEX(Transitions!$E$5:$E$204,MATCH($A75&amp;"|1",Transitions!$J$5:$J$204,0)),""))</f>
        <v/>
      </c>
      <c r="I75" s="16">
        <f>IF($H75="","",ROUND(MAX(0,TODAY()-$H75),1))</f>
        <v/>
      </c>
      <c r="J75" s="11">
        <f>IF($A75="","",IFERROR(INDEX(Transitions!$D$5:$D$204,MATCH($A75&amp;"|1",Transitions!$J$5:$J$204,0)),""))</f>
        <v/>
      </c>
      <c r="K75" s="12">
        <f>IF($A75="","",COUNTIFS(Transitions!$A$5:$A$204,$A75))</f>
        <v/>
      </c>
      <c r="L75" s="16">
        <f>IF($A75="","",SUMIFS(Transitions!$F$5:$F$204,Transitions!$A$5:$A$204,$A75))</f>
        <v/>
      </c>
      <c r="M75" s="12">
        <f>IF($A75="","",COUNTIFS(Transitions!$A$5:$A$204,$A75,Transitions!$C$5:$C$204,"Rework"))</f>
        <v/>
      </c>
      <c r="N75" s="11">
        <f>IF($A75="","",IF($G75="","No",IFERROR(VLOOKUP($G75,States!$A$5:$C$24,3,FALSE),"No")))</f>
        <v/>
      </c>
      <c r="O75" s="16">
        <f>IF($A75="","",IF($N75&lt;&gt;"Yes","",IF(OR($C75="",$H75=""),"",ROUND(($H75-$C75)*24,1))))</f>
        <v/>
      </c>
      <c r="P75" s="11">
        <f>IF($A75="","",IF($K75=0,"No transition logged",IF($N75="Yes","Done",IF(AND($F75&lt;&gt;"",$F75&lt;TODAY()),"Overdue",IF($I75&gt;Tasks!$C$3,"Stalled in "&amp;$G75,"In progress")))))</f>
        <v/>
      </c>
      <c r="Q75" s="7" t="n"/>
    </row>
    <row r="76">
      <c r="A76" s="7" t="n"/>
      <c r="B76" s="7" t="n"/>
      <c r="C76" s="8" t="n"/>
      <c r="D76" s="7" t="n"/>
      <c r="E76" s="7" t="n"/>
      <c r="F76" s="14" t="n"/>
      <c r="G76" s="15">
        <f>IF($A76="","",IFERROR(INDEX(Transitions!$C$5:$C$204,MATCH($A76&amp;"|1",Transitions!$J$5:$J$204,0)),""))</f>
        <v/>
      </c>
      <c r="H76" s="10">
        <f>IF($A76="","",IFERROR(INDEX(Transitions!$E$5:$E$204,MATCH($A76&amp;"|1",Transitions!$J$5:$J$204,0)),""))</f>
        <v/>
      </c>
      <c r="I76" s="16">
        <f>IF($H76="","",ROUND(MAX(0,TODAY()-$H76),1))</f>
        <v/>
      </c>
      <c r="J76" s="11">
        <f>IF($A76="","",IFERROR(INDEX(Transitions!$D$5:$D$204,MATCH($A76&amp;"|1",Transitions!$J$5:$J$204,0)),""))</f>
        <v/>
      </c>
      <c r="K76" s="12">
        <f>IF($A76="","",COUNTIFS(Transitions!$A$5:$A$204,$A76))</f>
        <v/>
      </c>
      <c r="L76" s="16">
        <f>IF($A76="","",SUMIFS(Transitions!$F$5:$F$204,Transitions!$A$5:$A$204,$A76))</f>
        <v/>
      </c>
      <c r="M76" s="12">
        <f>IF($A76="","",COUNTIFS(Transitions!$A$5:$A$204,$A76,Transitions!$C$5:$C$204,"Rework"))</f>
        <v/>
      </c>
      <c r="N76" s="11">
        <f>IF($A76="","",IF($G76="","No",IFERROR(VLOOKUP($G76,States!$A$5:$C$24,3,FALSE),"No")))</f>
        <v/>
      </c>
      <c r="O76" s="16">
        <f>IF($A76="","",IF($N76&lt;&gt;"Yes","",IF(OR($C76="",$H76=""),"",ROUND(($H76-$C76)*24,1))))</f>
        <v/>
      </c>
      <c r="P76" s="11">
        <f>IF($A76="","",IF($K76=0,"No transition logged",IF($N76="Yes","Done",IF(AND($F76&lt;&gt;"",$F76&lt;TODAY()),"Overdue",IF($I76&gt;Tasks!$C$3,"Stalled in "&amp;$G76,"In progress")))))</f>
        <v/>
      </c>
      <c r="Q76" s="7" t="n"/>
    </row>
    <row r="77">
      <c r="A77" s="7" t="n"/>
      <c r="B77" s="7" t="n"/>
      <c r="C77" s="8" t="n"/>
      <c r="D77" s="7" t="n"/>
      <c r="E77" s="7" t="n"/>
      <c r="F77" s="14" t="n"/>
      <c r="G77" s="15">
        <f>IF($A77="","",IFERROR(INDEX(Transitions!$C$5:$C$204,MATCH($A77&amp;"|1",Transitions!$J$5:$J$204,0)),""))</f>
        <v/>
      </c>
      <c r="H77" s="10">
        <f>IF($A77="","",IFERROR(INDEX(Transitions!$E$5:$E$204,MATCH($A77&amp;"|1",Transitions!$J$5:$J$204,0)),""))</f>
        <v/>
      </c>
      <c r="I77" s="16">
        <f>IF($H77="","",ROUND(MAX(0,TODAY()-$H77),1))</f>
        <v/>
      </c>
      <c r="J77" s="11">
        <f>IF($A77="","",IFERROR(INDEX(Transitions!$D$5:$D$204,MATCH($A77&amp;"|1",Transitions!$J$5:$J$204,0)),""))</f>
        <v/>
      </c>
      <c r="K77" s="12">
        <f>IF($A77="","",COUNTIFS(Transitions!$A$5:$A$204,$A77))</f>
        <v/>
      </c>
      <c r="L77" s="16">
        <f>IF($A77="","",SUMIFS(Transitions!$F$5:$F$204,Transitions!$A$5:$A$204,$A77))</f>
        <v/>
      </c>
      <c r="M77" s="12">
        <f>IF($A77="","",COUNTIFS(Transitions!$A$5:$A$204,$A77,Transitions!$C$5:$C$204,"Rework"))</f>
        <v/>
      </c>
      <c r="N77" s="11">
        <f>IF($A77="","",IF($G77="","No",IFERROR(VLOOKUP($G77,States!$A$5:$C$24,3,FALSE),"No")))</f>
        <v/>
      </c>
      <c r="O77" s="16">
        <f>IF($A77="","",IF($N77&lt;&gt;"Yes","",IF(OR($C77="",$H77=""),"",ROUND(($H77-$C77)*24,1))))</f>
        <v/>
      </c>
      <c r="P77" s="11">
        <f>IF($A77="","",IF($K77=0,"No transition logged",IF($N77="Yes","Done",IF(AND($F77&lt;&gt;"",$F77&lt;TODAY()),"Overdue",IF($I77&gt;Tasks!$C$3,"Stalled in "&amp;$G77,"In progress")))))</f>
        <v/>
      </c>
      <c r="Q77" s="7" t="n"/>
    </row>
    <row r="78">
      <c r="A78" s="7" t="n"/>
      <c r="B78" s="7" t="n"/>
      <c r="C78" s="8" t="n"/>
      <c r="D78" s="7" t="n"/>
      <c r="E78" s="7" t="n"/>
      <c r="F78" s="14" t="n"/>
      <c r="G78" s="15">
        <f>IF($A78="","",IFERROR(INDEX(Transitions!$C$5:$C$204,MATCH($A78&amp;"|1",Transitions!$J$5:$J$204,0)),""))</f>
        <v/>
      </c>
      <c r="H78" s="10">
        <f>IF($A78="","",IFERROR(INDEX(Transitions!$E$5:$E$204,MATCH($A78&amp;"|1",Transitions!$J$5:$J$204,0)),""))</f>
        <v/>
      </c>
      <c r="I78" s="16">
        <f>IF($H78="","",ROUND(MAX(0,TODAY()-$H78),1))</f>
        <v/>
      </c>
      <c r="J78" s="11">
        <f>IF($A78="","",IFERROR(INDEX(Transitions!$D$5:$D$204,MATCH($A78&amp;"|1",Transitions!$J$5:$J$204,0)),""))</f>
        <v/>
      </c>
      <c r="K78" s="12">
        <f>IF($A78="","",COUNTIFS(Transitions!$A$5:$A$204,$A78))</f>
        <v/>
      </c>
      <c r="L78" s="16">
        <f>IF($A78="","",SUMIFS(Transitions!$F$5:$F$204,Transitions!$A$5:$A$204,$A78))</f>
        <v/>
      </c>
      <c r="M78" s="12">
        <f>IF($A78="","",COUNTIFS(Transitions!$A$5:$A$204,$A78,Transitions!$C$5:$C$204,"Rework"))</f>
        <v/>
      </c>
      <c r="N78" s="11">
        <f>IF($A78="","",IF($G78="","No",IFERROR(VLOOKUP($G78,States!$A$5:$C$24,3,FALSE),"No")))</f>
        <v/>
      </c>
      <c r="O78" s="16">
        <f>IF($A78="","",IF($N78&lt;&gt;"Yes","",IF(OR($C78="",$H78=""),"",ROUND(($H78-$C78)*24,1))))</f>
        <v/>
      </c>
      <c r="P78" s="11">
        <f>IF($A78="","",IF($K78=0,"No transition logged",IF($N78="Yes","Done",IF(AND($F78&lt;&gt;"",$F78&lt;TODAY()),"Overdue",IF($I78&gt;Tasks!$C$3,"Stalled in "&amp;$G78,"In progress")))))</f>
        <v/>
      </c>
      <c r="Q78" s="7" t="n"/>
    </row>
    <row r="79">
      <c r="A79" s="7" t="n"/>
      <c r="B79" s="7" t="n"/>
      <c r="C79" s="8" t="n"/>
      <c r="D79" s="7" t="n"/>
      <c r="E79" s="7" t="n"/>
      <c r="F79" s="14" t="n"/>
      <c r="G79" s="15">
        <f>IF($A79="","",IFERROR(INDEX(Transitions!$C$5:$C$204,MATCH($A79&amp;"|1",Transitions!$J$5:$J$204,0)),""))</f>
        <v/>
      </c>
      <c r="H79" s="10">
        <f>IF($A79="","",IFERROR(INDEX(Transitions!$E$5:$E$204,MATCH($A79&amp;"|1",Transitions!$J$5:$J$204,0)),""))</f>
        <v/>
      </c>
      <c r="I79" s="16">
        <f>IF($H79="","",ROUND(MAX(0,TODAY()-$H79),1))</f>
        <v/>
      </c>
      <c r="J79" s="11">
        <f>IF($A79="","",IFERROR(INDEX(Transitions!$D$5:$D$204,MATCH($A79&amp;"|1",Transitions!$J$5:$J$204,0)),""))</f>
        <v/>
      </c>
      <c r="K79" s="12">
        <f>IF($A79="","",COUNTIFS(Transitions!$A$5:$A$204,$A79))</f>
        <v/>
      </c>
      <c r="L79" s="16">
        <f>IF($A79="","",SUMIFS(Transitions!$F$5:$F$204,Transitions!$A$5:$A$204,$A79))</f>
        <v/>
      </c>
      <c r="M79" s="12">
        <f>IF($A79="","",COUNTIFS(Transitions!$A$5:$A$204,$A79,Transitions!$C$5:$C$204,"Rework"))</f>
        <v/>
      </c>
      <c r="N79" s="11">
        <f>IF($A79="","",IF($G79="","No",IFERROR(VLOOKUP($G79,States!$A$5:$C$24,3,FALSE),"No")))</f>
        <v/>
      </c>
      <c r="O79" s="16">
        <f>IF($A79="","",IF($N79&lt;&gt;"Yes","",IF(OR($C79="",$H79=""),"",ROUND(($H79-$C79)*24,1))))</f>
        <v/>
      </c>
      <c r="P79" s="11">
        <f>IF($A79="","",IF($K79=0,"No transition logged",IF($N79="Yes","Done",IF(AND($F79&lt;&gt;"",$F79&lt;TODAY()),"Overdue",IF($I79&gt;Tasks!$C$3,"Stalled in "&amp;$G79,"In progress")))))</f>
        <v/>
      </c>
      <c r="Q79" s="7" t="n"/>
    </row>
    <row r="80">
      <c r="A80" s="7" t="n"/>
      <c r="B80" s="7" t="n"/>
      <c r="C80" s="8" t="n"/>
      <c r="D80" s="7" t="n"/>
      <c r="E80" s="7" t="n"/>
      <c r="F80" s="14" t="n"/>
      <c r="G80" s="15">
        <f>IF($A80="","",IFERROR(INDEX(Transitions!$C$5:$C$204,MATCH($A80&amp;"|1",Transitions!$J$5:$J$204,0)),""))</f>
        <v/>
      </c>
      <c r="H80" s="10">
        <f>IF($A80="","",IFERROR(INDEX(Transitions!$E$5:$E$204,MATCH($A80&amp;"|1",Transitions!$J$5:$J$204,0)),""))</f>
        <v/>
      </c>
      <c r="I80" s="16">
        <f>IF($H80="","",ROUND(MAX(0,TODAY()-$H80),1))</f>
        <v/>
      </c>
      <c r="J80" s="11">
        <f>IF($A80="","",IFERROR(INDEX(Transitions!$D$5:$D$204,MATCH($A80&amp;"|1",Transitions!$J$5:$J$204,0)),""))</f>
        <v/>
      </c>
      <c r="K80" s="12">
        <f>IF($A80="","",COUNTIFS(Transitions!$A$5:$A$204,$A80))</f>
        <v/>
      </c>
      <c r="L80" s="16">
        <f>IF($A80="","",SUMIFS(Transitions!$F$5:$F$204,Transitions!$A$5:$A$204,$A80))</f>
        <v/>
      </c>
      <c r="M80" s="12">
        <f>IF($A80="","",COUNTIFS(Transitions!$A$5:$A$204,$A80,Transitions!$C$5:$C$204,"Rework"))</f>
        <v/>
      </c>
      <c r="N80" s="11">
        <f>IF($A80="","",IF($G80="","No",IFERROR(VLOOKUP($G80,States!$A$5:$C$24,3,FALSE),"No")))</f>
        <v/>
      </c>
      <c r="O80" s="16">
        <f>IF($A80="","",IF($N80&lt;&gt;"Yes","",IF(OR($C80="",$H80=""),"",ROUND(($H80-$C80)*24,1))))</f>
        <v/>
      </c>
      <c r="P80" s="11">
        <f>IF($A80="","",IF($K80=0,"No transition logged",IF($N80="Yes","Done",IF(AND($F80&lt;&gt;"",$F80&lt;TODAY()),"Overdue",IF($I80&gt;Tasks!$C$3,"Stalled in "&amp;$G80,"In progress")))))</f>
        <v/>
      </c>
      <c r="Q80" s="7" t="n"/>
    </row>
    <row r="81">
      <c r="A81" s="7" t="n"/>
      <c r="B81" s="7" t="n"/>
      <c r="C81" s="8" t="n"/>
      <c r="D81" s="7" t="n"/>
      <c r="E81" s="7" t="n"/>
      <c r="F81" s="14" t="n"/>
      <c r="G81" s="15">
        <f>IF($A81="","",IFERROR(INDEX(Transitions!$C$5:$C$204,MATCH($A81&amp;"|1",Transitions!$J$5:$J$204,0)),""))</f>
        <v/>
      </c>
      <c r="H81" s="10">
        <f>IF($A81="","",IFERROR(INDEX(Transitions!$E$5:$E$204,MATCH($A81&amp;"|1",Transitions!$J$5:$J$204,0)),""))</f>
        <v/>
      </c>
      <c r="I81" s="16">
        <f>IF($H81="","",ROUND(MAX(0,TODAY()-$H81),1))</f>
        <v/>
      </c>
      <c r="J81" s="11">
        <f>IF($A81="","",IFERROR(INDEX(Transitions!$D$5:$D$204,MATCH($A81&amp;"|1",Transitions!$J$5:$J$204,0)),""))</f>
        <v/>
      </c>
      <c r="K81" s="12">
        <f>IF($A81="","",COUNTIFS(Transitions!$A$5:$A$204,$A81))</f>
        <v/>
      </c>
      <c r="L81" s="16">
        <f>IF($A81="","",SUMIFS(Transitions!$F$5:$F$204,Transitions!$A$5:$A$204,$A81))</f>
        <v/>
      </c>
      <c r="M81" s="12">
        <f>IF($A81="","",COUNTIFS(Transitions!$A$5:$A$204,$A81,Transitions!$C$5:$C$204,"Rework"))</f>
        <v/>
      </c>
      <c r="N81" s="11">
        <f>IF($A81="","",IF($G81="","No",IFERROR(VLOOKUP($G81,States!$A$5:$C$24,3,FALSE),"No")))</f>
        <v/>
      </c>
      <c r="O81" s="16">
        <f>IF($A81="","",IF($N81&lt;&gt;"Yes","",IF(OR($C81="",$H81=""),"",ROUND(($H81-$C81)*24,1))))</f>
        <v/>
      </c>
      <c r="P81" s="11">
        <f>IF($A81="","",IF($K81=0,"No transition logged",IF($N81="Yes","Done",IF(AND($F81&lt;&gt;"",$F81&lt;TODAY()),"Overdue",IF($I81&gt;Tasks!$C$3,"Stalled in "&amp;$G81,"In progress")))))</f>
        <v/>
      </c>
      <c r="Q81" s="7" t="n"/>
    </row>
    <row r="82">
      <c r="A82" s="7" t="n"/>
      <c r="B82" s="7" t="n"/>
      <c r="C82" s="8" t="n"/>
      <c r="D82" s="7" t="n"/>
      <c r="E82" s="7" t="n"/>
      <c r="F82" s="14" t="n"/>
      <c r="G82" s="15">
        <f>IF($A82="","",IFERROR(INDEX(Transitions!$C$5:$C$204,MATCH($A82&amp;"|1",Transitions!$J$5:$J$204,0)),""))</f>
        <v/>
      </c>
      <c r="H82" s="10">
        <f>IF($A82="","",IFERROR(INDEX(Transitions!$E$5:$E$204,MATCH($A82&amp;"|1",Transitions!$J$5:$J$204,0)),""))</f>
        <v/>
      </c>
      <c r="I82" s="16">
        <f>IF($H82="","",ROUND(MAX(0,TODAY()-$H82),1))</f>
        <v/>
      </c>
      <c r="J82" s="11">
        <f>IF($A82="","",IFERROR(INDEX(Transitions!$D$5:$D$204,MATCH($A82&amp;"|1",Transitions!$J$5:$J$204,0)),""))</f>
        <v/>
      </c>
      <c r="K82" s="12">
        <f>IF($A82="","",COUNTIFS(Transitions!$A$5:$A$204,$A82))</f>
        <v/>
      </c>
      <c r="L82" s="16">
        <f>IF($A82="","",SUMIFS(Transitions!$F$5:$F$204,Transitions!$A$5:$A$204,$A82))</f>
        <v/>
      </c>
      <c r="M82" s="12">
        <f>IF($A82="","",COUNTIFS(Transitions!$A$5:$A$204,$A82,Transitions!$C$5:$C$204,"Rework"))</f>
        <v/>
      </c>
      <c r="N82" s="11">
        <f>IF($A82="","",IF($G82="","No",IFERROR(VLOOKUP($G82,States!$A$5:$C$24,3,FALSE),"No")))</f>
        <v/>
      </c>
      <c r="O82" s="16">
        <f>IF($A82="","",IF($N82&lt;&gt;"Yes","",IF(OR($C82="",$H82=""),"",ROUND(($H82-$C82)*24,1))))</f>
        <v/>
      </c>
      <c r="P82" s="11">
        <f>IF($A82="","",IF($K82=0,"No transition logged",IF($N82="Yes","Done",IF(AND($F82&lt;&gt;"",$F82&lt;TODAY()),"Overdue",IF($I82&gt;Tasks!$C$3,"Stalled in "&amp;$G82,"In progress")))))</f>
        <v/>
      </c>
      <c r="Q82" s="7" t="n"/>
    </row>
    <row r="83">
      <c r="A83" s="7" t="n"/>
      <c r="B83" s="7" t="n"/>
      <c r="C83" s="8" t="n"/>
      <c r="D83" s="7" t="n"/>
      <c r="E83" s="7" t="n"/>
      <c r="F83" s="14" t="n"/>
      <c r="G83" s="15">
        <f>IF($A83="","",IFERROR(INDEX(Transitions!$C$5:$C$204,MATCH($A83&amp;"|1",Transitions!$J$5:$J$204,0)),""))</f>
        <v/>
      </c>
      <c r="H83" s="10">
        <f>IF($A83="","",IFERROR(INDEX(Transitions!$E$5:$E$204,MATCH($A83&amp;"|1",Transitions!$J$5:$J$204,0)),""))</f>
        <v/>
      </c>
      <c r="I83" s="16">
        <f>IF($H83="","",ROUND(MAX(0,TODAY()-$H83),1))</f>
        <v/>
      </c>
      <c r="J83" s="11">
        <f>IF($A83="","",IFERROR(INDEX(Transitions!$D$5:$D$204,MATCH($A83&amp;"|1",Transitions!$J$5:$J$204,0)),""))</f>
        <v/>
      </c>
      <c r="K83" s="12">
        <f>IF($A83="","",COUNTIFS(Transitions!$A$5:$A$204,$A83))</f>
        <v/>
      </c>
      <c r="L83" s="16">
        <f>IF($A83="","",SUMIFS(Transitions!$F$5:$F$204,Transitions!$A$5:$A$204,$A83))</f>
        <v/>
      </c>
      <c r="M83" s="12">
        <f>IF($A83="","",COUNTIFS(Transitions!$A$5:$A$204,$A83,Transitions!$C$5:$C$204,"Rework"))</f>
        <v/>
      </c>
      <c r="N83" s="11">
        <f>IF($A83="","",IF($G83="","No",IFERROR(VLOOKUP($G83,States!$A$5:$C$24,3,FALSE),"No")))</f>
        <v/>
      </c>
      <c r="O83" s="16">
        <f>IF($A83="","",IF($N83&lt;&gt;"Yes","",IF(OR($C83="",$H83=""),"",ROUND(($H83-$C83)*24,1))))</f>
        <v/>
      </c>
      <c r="P83" s="11">
        <f>IF($A83="","",IF($K83=0,"No transition logged",IF($N83="Yes","Done",IF(AND($F83&lt;&gt;"",$F83&lt;TODAY()),"Overdue",IF($I83&gt;Tasks!$C$3,"Stalled in "&amp;$G83,"In progress")))))</f>
        <v/>
      </c>
      <c r="Q83" s="7" t="n"/>
    </row>
    <row r="84">
      <c r="A84" s="7" t="n"/>
      <c r="B84" s="7" t="n"/>
      <c r="C84" s="8" t="n"/>
      <c r="D84" s="7" t="n"/>
      <c r="E84" s="7" t="n"/>
      <c r="F84" s="14" t="n"/>
      <c r="G84" s="15">
        <f>IF($A84="","",IFERROR(INDEX(Transitions!$C$5:$C$204,MATCH($A84&amp;"|1",Transitions!$J$5:$J$204,0)),""))</f>
        <v/>
      </c>
      <c r="H84" s="10">
        <f>IF($A84="","",IFERROR(INDEX(Transitions!$E$5:$E$204,MATCH($A84&amp;"|1",Transitions!$J$5:$J$204,0)),""))</f>
        <v/>
      </c>
      <c r="I84" s="16">
        <f>IF($H84="","",ROUND(MAX(0,TODAY()-$H84),1))</f>
        <v/>
      </c>
      <c r="J84" s="11">
        <f>IF($A84="","",IFERROR(INDEX(Transitions!$D$5:$D$204,MATCH($A84&amp;"|1",Transitions!$J$5:$J$204,0)),""))</f>
        <v/>
      </c>
      <c r="K84" s="12">
        <f>IF($A84="","",COUNTIFS(Transitions!$A$5:$A$204,$A84))</f>
        <v/>
      </c>
      <c r="L84" s="16">
        <f>IF($A84="","",SUMIFS(Transitions!$F$5:$F$204,Transitions!$A$5:$A$204,$A84))</f>
        <v/>
      </c>
      <c r="M84" s="12">
        <f>IF($A84="","",COUNTIFS(Transitions!$A$5:$A$204,$A84,Transitions!$C$5:$C$204,"Rework"))</f>
        <v/>
      </c>
      <c r="N84" s="11">
        <f>IF($A84="","",IF($G84="","No",IFERROR(VLOOKUP($G84,States!$A$5:$C$24,3,FALSE),"No")))</f>
        <v/>
      </c>
      <c r="O84" s="16">
        <f>IF($A84="","",IF($N84&lt;&gt;"Yes","",IF(OR($C84="",$H84=""),"",ROUND(($H84-$C84)*24,1))))</f>
        <v/>
      </c>
      <c r="P84" s="11">
        <f>IF($A84="","",IF($K84=0,"No transition logged",IF($N84="Yes","Done",IF(AND($F84&lt;&gt;"",$F84&lt;TODAY()),"Overdue",IF($I84&gt;Tasks!$C$3,"Stalled in "&amp;$G84,"In progress")))))</f>
        <v/>
      </c>
      <c r="Q84" s="7" t="n"/>
    </row>
    <row r="85">
      <c r="A85" s="7" t="n"/>
      <c r="B85" s="7" t="n"/>
      <c r="C85" s="8" t="n"/>
      <c r="D85" s="7" t="n"/>
      <c r="E85" s="7" t="n"/>
      <c r="F85" s="14" t="n"/>
      <c r="G85" s="15">
        <f>IF($A85="","",IFERROR(INDEX(Transitions!$C$5:$C$204,MATCH($A85&amp;"|1",Transitions!$J$5:$J$204,0)),""))</f>
        <v/>
      </c>
      <c r="H85" s="10">
        <f>IF($A85="","",IFERROR(INDEX(Transitions!$E$5:$E$204,MATCH($A85&amp;"|1",Transitions!$J$5:$J$204,0)),""))</f>
        <v/>
      </c>
      <c r="I85" s="16">
        <f>IF($H85="","",ROUND(MAX(0,TODAY()-$H85),1))</f>
        <v/>
      </c>
      <c r="J85" s="11">
        <f>IF($A85="","",IFERROR(INDEX(Transitions!$D$5:$D$204,MATCH($A85&amp;"|1",Transitions!$J$5:$J$204,0)),""))</f>
        <v/>
      </c>
      <c r="K85" s="12">
        <f>IF($A85="","",COUNTIFS(Transitions!$A$5:$A$204,$A85))</f>
        <v/>
      </c>
      <c r="L85" s="16">
        <f>IF($A85="","",SUMIFS(Transitions!$F$5:$F$204,Transitions!$A$5:$A$204,$A85))</f>
        <v/>
      </c>
      <c r="M85" s="12">
        <f>IF($A85="","",COUNTIFS(Transitions!$A$5:$A$204,$A85,Transitions!$C$5:$C$204,"Rework"))</f>
        <v/>
      </c>
      <c r="N85" s="11">
        <f>IF($A85="","",IF($G85="","No",IFERROR(VLOOKUP($G85,States!$A$5:$C$24,3,FALSE),"No")))</f>
        <v/>
      </c>
      <c r="O85" s="16">
        <f>IF($A85="","",IF($N85&lt;&gt;"Yes","",IF(OR($C85="",$H85=""),"",ROUND(($H85-$C85)*24,1))))</f>
        <v/>
      </c>
      <c r="P85" s="11">
        <f>IF($A85="","",IF($K85=0,"No transition logged",IF($N85="Yes","Done",IF(AND($F85&lt;&gt;"",$F85&lt;TODAY()),"Overdue",IF($I85&gt;Tasks!$C$3,"Stalled in "&amp;$G85,"In progress")))))</f>
        <v/>
      </c>
      <c r="Q85" s="7" t="n"/>
    </row>
    <row r="86">
      <c r="A86" s="7" t="n"/>
      <c r="B86" s="7" t="n"/>
      <c r="C86" s="8" t="n"/>
      <c r="D86" s="7" t="n"/>
      <c r="E86" s="7" t="n"/>
      <c r="F86" s="14" t="n"/>
      <c r="G86" s="15">
        <f>IF($A86="","",IFERROR(INDEX(Transitions!$C$5:$C$204,MATCH($A86&amp;"|1",Transitions!$J$5:$J$204,0)),""))</f>
        <v/>
      </c>
      <c r="H86" s="10">
        <f>IF($A86="","",IFERROR(INDEX(Transitions!$E$5:$E$204,MATCH($A86&amp;"|1",Transitions!$J$5:$J$204,0)),""))</f>
        <v/>
      </c>
      <c r="I86" s="16">
        <f>IF($H86="","",ROUND(MAX(0,TODAY()-$H86),1))</f>
        <v/>
      </c>
      <c r="J86" s="11">
        <f>IF($A86="","",IFERROR(INDEX(Transitions!$D$5:$D$204,MATCH($A86&amp;"|1",Transitions!$J$5:$J$204,0)),""))</f>
        <v/>
      </c>
      <c r="K86" s="12">
        <f>IF($A86="","",COUNTIFS(Transitions!$A$5:$A$204,$A86))</f>
        <v/>
      </c>
      <c r="L86" s="16">
        <f>IF($A86="","",SUMIFS(Transitions!$F$5:$F$204,Transitions!$A$5:$A$204,$A86))</f>
        <v/>
      </c>
      <c r="M86" s="12">
        <f>IF($A86="","",COUNTIFS(Transitions!$A$5:$A$204,$A86,Transitions!$C$5:$C$204,"Rework"))</f>
        <v/>
      </c>
      <c r="N86" s="11">
        <f>IF($A86="","",IF($G86="","No",IFERROR(VLOOKUP($G86,States!$A$5:$C$24,3,FALSE),"No")))</f>
        <v/>
      </c>
      <c r="O86" s="16">
        <f>IF($A86="","",IF($N86&lt;&gt;"Yes","",IF(OR($C86="",$H86=""),"",ROUND(($H86-$C86)*24,1))))</f>
        <v/>
      </c>
      <c r="P86" s="11">
        <f>IF($A86="","",IF($K86=0,"No transition logged",IF($N86="Yes","Done",IF(AND($F86&lt;&gt;"",$F86&lt;TODAY()),"Overdue",IF($I86&gt;Tasks!$C$3,"Stalled in "&amp;$G86,"In progress")))))</f>
        <v/>
      </c>
      <c r="Q86" s="7" t="n"/>
    </row>
    <row r="87">
      <c r="A87" s="7" t="n"/>
      <c r="B87" s="7" t="n"/>
      <c r="C87" s="8" t="n"/>
      <c r="D87" s="7" t="n"/>
      <c r="E87" s="7" t="n"/>
      <c r="F87" s="14" t="n"/>
      <c r="G87" s="15">
        <f>IF($A87="","",IFERROR(INDEX(Transitions!$C$5:$C$204,MATCH($A87&amp;"|1",Transitions!$J$5:$J$204,0)),""))</f>
        <v/>
      </c>
      <c r="H87" s="10">
        <f>IF($A87="","",IFERROR(INDEX(Transitions!$E$5:$E$204,MATCH($A87&amp;"|1",Transitions!$J$5:$J$204,0)),""))</f>
        <v/>
      </c>
      <c r="I87" s="16">
        <f>IF($H87="","",ROUND(MAX(0,TODAY()-$H87),1))</f>
        <v/>
      </c>
      <c r="J87" s="11">
        <f>IF($A87="","",IFERROR(INDEX(Transitions!$D$5:$D$204,MATCH($A87&amp;"|1",Transitions!$J$5:$J$204,0)),""))</f>
        <v/>
      </c>
      <c r="K87" s="12">
        <f>IF($A87="","",COUNTIFS(Transitions!$A$5:$A$204,$A87))</f>
        <v/>
      </c>
      <c r="L87" s="16">
        <f>IF($A87="","",SUMIFS(Transitions!$F$5:$F$204,Transitions!$A$5:$A$204,$A87))</f>
        <v/>
      </c>
      <c r="M87" s="12">
        <f>IF($A87="","",COUNTIFS(Transitions!$A$5:$A$204,$A87,Transitions!$C$5:$C$204,"Rework"))</f>
        <v/>
      </c>
      <c r="N87" s="11">
        <f>IF($A87="","",IF($G87="","No",IFERROR(VLOOKUP($G87,States!$A$5:$C$24,3,FALSE),"No")))</f>
        <v/>
      </c>
      <c r="O87" s="16">
        <f>IF($A87="","",IF($N87&lt;&gt;"Yes","",IF(OR($C87="",$H87=""),"",ROUND(($H87-$C87)*24,1))))</f>
        <v/>
      </c>
      <c r="P87" s="11">
        <f>IF($A87="","",IF($K87=0,"No transition logged",IF($N87="Yes","Done",IF(AND($F87&lt;&gt;"",$F87&lt;TODAY()),"Overdue",IF($I87&gt;Tasks!$C$3,"Stalled in "&amp;$G87,"In progress")))))</f>
        <v/>
      </c>
      <c r="Q87" s="7" t="n"/>
    </row>
    <row r="88">
      <c r="A88" s="7" t="n"/>
      <c r="B88" s="7" t="n"/>
      <c r="C88" s="8" t="n"/>
      <c r="D88" s="7" t="n"/>
      <c r="E88" s="7" t="n"/>
      <c r="F88" s="14" t="n"/>
      <c r="G88" s="15">
        <f>IF($A88="","",IFERROR(INDEX(Transitions!$C$5:$C$204,MATCH($A88&amp;"|1",Transitions!$J$5:$J$204,0)),""))</f>
        <v/>
      </c>
      <c r="H88" s="10">
        <f>IF($A88="","",IFERROR(INDEX(Transitions!$E$5:$E$204,MATCH($A88&amp;"|1",Transitions!$J$5:$J$204,0)),""))</f>
        <v/>
      </c>
      <c r="I88" s="16">
        <f>IF($H88="","",ROUND(MAX(0,TODAY()-$H88),1))</f>
        <v/>
      </c>
      <c r="J88" s="11">
        <f>IF($A88="","",IFERROR(INDEX(Transitions!$D$5:$D$204,MATCH($A88&amp;"|1",Transitions!$J$5:$J$204,0)),""))</f>
        <v/>
      </c>
      <c r="K88" s="12">
        <f>IF($A88="","",COUNTIFS(Transitions!$A$5:$A$204,$A88))</f>
        <v/>
      </c>
      <c r="L88" s="16">
        <f>IF($A88="","",SUMIFS(Transitions!$F$5:$F$204,Transitions!$A$5:$A$204,$A88))</f>
        <v/>
      </c>
      <c r="M88" s="12">
        <f>IF($A88="","",COUNTIFS(Transitions!$A$5:$A$204,$A88,Transitions!$C$5:$C$204,"Rework"))</f>
        <v/>
      </c>
      <c r="N88" s="11">
        <f>IF($A88="","",IF($G88="","No",IFERROR(VLOOKUP($G88,States!$A$5:$C$24,3,FALSE),"No")))</f>
        <v/>
      </c>
      <c r="O88" s="16">
        <f>IF($A88="","",IF($N88&lt;&gt;"Yes","",IF(OR($C88="",$H88=""),"",ROUND(($H88-$C88)*24,1))))</f>
        <v/>
      </c>
      <c r="P88" s="11">
        <f>IF($A88="","",IF($K88=0,"No transition logged",IF($N88="Yes","Done",IF(AND($F88&lt;&gt;"",$F88&lt;TODAY()),"Overdue",IF($I88&gt;Tasks!$C$3,"Stalled in "&amp;$G88,"In progress")))))</f>
        <v/>
      </c>
      <c r="Q88" s="7" t="n"/>
    </row>
    <row r="89">
      <c r="A89" s="7" t="n"/>
      <c r="B89" s="7" t="n"/>
      <c r="C89" s="8" t="n"/>
      <c r="D89" s="7" t="n"/>
      <c r="E89" s="7" t="n"/>
      <c r="F89" s="14" t="n"/>
      <c r="G89" s="15">
        <f>IF($A89="","",IFERROR(INDEX(Transitions!$C$5:$C$204,MATCH($A89&amp;"|1",Transitions!$J$5:$J$204,0)),""))</f>
        <v/>
      </c>
      <c r="H89" s="10">
        <f>IF($A89="","",IFERROR(INDEX(Transitions!$E$5:$E$204,MATCH($A89&amp;"|1",Transitions!$J$5:$J$204,0)),""))</f>
        <v/>
      </c>
      <c r="I89" s="16">
        <f>IF($H89="","",ROUND(MAX(0,TODAY()-$H89),1))</f>
        <v/>
      </c>
      <c r="J89" s="11">
        <f>IF($A89="","",IFERROR(INDEX(Transitions!$D$5:$D$204,MATCH($A89&amp;"|1",Transitions!$J$5:$J$204,0)),""))</f>
        <v/>
      </c>
      <c r="K89" s="12">
        <f>IF($A89="","",COUNTIFS(Transitions!$A$5:$A$204,$A89))</f>
        <v/>
      </c>
      <c r="L89" s="16">
        <f>IF($A89="","",SUMIFS(Transitions!$F$5:$F$204,Transitions!$A$5:$A$204,$A89))</f>
        <v/>
      </c>
      <c r="M89" s="12">
        <f>IF($A89="","",COUNTIFS(Transitions!$A$5:$A$204,$A89,Transitions!$C$5:$C$204,"Rework"))</f>
        <v/>
      </c>
      <c r="N89" s="11">
        <f>IF($A89="","",IF($G89="","No",IFERROR(VLOOKUP($G89,States!$A$5:$C$24,3,FALSE),"No")))</f>
        <v/>
      </c>
      <c r="O89" s="16">
        <f>IF($A89="","",IF($N89&lt;&gt;"Yes","",IF(OR($C89="",$H89=""),"",ROUND(($H89-$C89)*24,1))))</f>
        <v/>
      </c>
      <c r="P89" s="11">
        <f>IF($A89="","",IF($K89=0,"No transition logged",IF($N89="Yes","Done",IF(AND($F89&lt;&gt;"",$F89&lt;TODAY()),"Overdue",IF($I89&gt;Tasks!$C$3,"Stalled in "&amp;$G89,"In progress")))))</f>
        <v/>
      </c>
      <c r="Q89" s="7" t="n"/>
    </row>
    <row r="90">
      <c r="A90" s="7" t="n"/>
      <c r="B90" s="7" t="n"/>
      <c r="C90" s="8" t="n"/>
      <c r="D90" s="7" t="n"/>
      <c r="E90" s="7" t="n"/>
      <c r="F90" s="14" t="n"/>
      <c r="G90" s="15">
        <f>IF($A90="","",IFERROR(INDEX(Transitions!$C$5:$C$204,MATCH($A90&amp;"|1",Transitions!$J$5:$J$204,0)),""))</f>
        <v/>
      </c>
      <c r="H90" s="10">
        <f>IF($A90="","",IFERROR(INDEX(Transitions!$E$5:$E$204,MATCH($A90&amp;"|1",Transitions!$J$5:$J$204,0)),""))</f>
        <v/>
      </c>
      <c r="I90" s="16">
        <f>IF($H90="","",ROUND(MAX(0,TODAY()-$H90),1))</f>
        <v/>
      </c>
      <c r="J90" s="11">
        <f>IF($A90="","",IFERROR(INDEX(Transitions!$D$5:$D$204,MATCH($A90&amp;"|1",Transitions!$J$5:$J$204,0)),""))</f>
        <v/>
      </c>
      <c r="K90" s="12">
        <f>IF($A90="","",COUNTIFS(Transitions!$A$5:$A$204,$A90))</f>
        <v/>
      </c>
      <c r="L90" s="16">
        <f>IF($A90="","",SUMIFS(Transitions!$F$5:$F$204,Transitions!$A$5:$A$204,$A90))</f>
        <v/>
      </c>
      <c r="M90" s="12">
        <f>IF($A90="","",COUNTIFS(Transitions!$A$5:$A$204,$A90,Transitions!$C$5:$C$204,"Rework"))</f>
        <v/>
      </c>
      <c r="N90" s="11">
        <f>IF($A90="","",IF($G90="","No",IFERROR(VLOOKUP($G90,States!$A$5:$C$24,3,FALSE),"No")))</f>
        <v/>
      </c>
      <c r="O90" s="16">
        <f>IF($A90="","",IF($N90&lt;&gt;"Yes","",IF(OR($C90="",$H90=""),"",ROUND(($H90-$C90)*24,1))))</f>
        <v/>
      </c>
      <c r="P90" s="11">
        <f>IF($A90="","",IF($K90=0,"No transition logged",IF($N90="Yes","Done",IF(AND($F90&lt;&gt;"",$F90&lt;TODAY()),"Overdue",IF($I90&gt;Tasks!$C$3,"Stalled in "&amp;$G90,"In progress")))))</f>
        <v/>
      </c>
      <c r="Q90" s="7" t="n"/>
    </row>
    <row r="91">
      <c r="A91" s="7" t="n"/>
      <c r="B91" s="7" t="n"/>
      <c r="C91" s="8" t="n"/>
      <c r="D91" s="7" t="n"/>
      <c r="E91" s="7" t="n"/>
      <c r="F91" s="14" t="n"/>
      <c r="G91" s="15">
        <f>IF($A91="","",IFERROR(INDEX(Transitions!$C$5:$C$204,MATCH($A91&amp;"|1",Transitions!$J$5:$J$204,0)),""))</f>
        <v/>
      </c>
      <c r="H91" s="10">
        <f>IF($A91="","",IFERROR(INDEX(Transitions!$E$5:$E$204,MATCH($A91&amp;"|1",Transitions!$J$5:$J$204,0)),""))</f>
        <v/>
      </c>
      <c r="I91" s="16">
        <f>IF($H91="","",ROUND(MAX(0,TODAY()-$H91),1))</f>
        <v/>
      </c>
      <c r="J91" s="11">
        <f>IF($A91="","",IFERROR(INDEX(Transitions!$D$5:$D$204,MATCH($A91&amp;"|1",Transitions!$J$5:$J$204,0)),""))</f>
        <v/>
      </c>
      <c r="K91" s="12">
        <f>IF($A91="","",COUNTIFS(Transitions!$A$5:$A$204,$A91))</f>
        <v/>
      </c>
      <c r="L91" s="16">
        <f>IF($A91="","",SUMIFS(Transitions!$F$5:$F$204,Transitions!$A$5:$A$204,$A91))</f>
        <v/>
      </c>
      <c r="M91" s="12">
        <f>IF($A91="","",COUNTIFS(Transitions!$A$5:$A$204,$A91,Transitions!$C$5:$C$204,"Rework"))</f>
        <v/>
      </c>
      <c r="N91" s="11">
        <f>IF($A91="","",IF($G91="","No",IFERROR(VLOOKUP($G91,States!$A$5:$C$24,3,FALSE),"No")))</f>
        <v/>
      </c>
      <c r="O91" s="16">
        <f>IF($A91="","",IF($N91&lt;&gt;"Yes","",IF(OR($C91="",$H91=""),"",ROUND(($H91-$C91)*24,1))))</f>
        <v/>
      </c>
      <c r="P91" s="11">
        <f>IF($A91="","",IF($K91=0,"No transition logged",IF($N91="Yes","Done",IF(AND($F91&lt;&gt;"",$F91&lt;TODAY()),"Overdue",IF($I91&gt;Tasks!$C$3,"Stalled in "&amp;$G91,"In progress")))))</f>
        <v/>
      </c>
      <c r="Q91" s="7" t="n"/>
    </row>
    <row r="92">
      <c r="A92" s="7" t="n"/>
      <c r="B92" s="7" t="n"/>
      <c r="C92" s="8" t="n"/>
      <c r="D92" s="7" t="n"/>
      <c r="E92" s="7" t="n"/>
      <c r="F92" s="14" t="n"/>
      <c r="G92" s="15">
        <f>IF($A92="","",IFERROR(INDEX(Transitions!$C$5:$C$204,MATCH($A92&amp;"|1",Transitions!$J$5:$J$204,0)),""))</f>
        <v/>
      </c>
      <c r="H92" s="10">
        <f>IF($A92="","",IFERROR(INDEX(Transitions!$E$5:$E$204,MATCH($A92&amp;"|1",Transitions!$J$5:$J$204,0)),""))</f>
        <v/>
      </c>
      <c r="I92" s="16">
        <f>IF($H92="","",ROUND(MAX(0,TODAY()-$H92),1))</f>
        <v/>
      </c>
      <c r="J92" s="11">
        <f>IF($A92="","",IFERROR(INDEX(Transitions!$D$5:$D$204,MATCH($A92&amp;"|1",Transitions!$J$5:$J$204,0)),""))</f>
        <v/>
      </c>
      <c r="K92" s="12">
        <f>IF($A92="","",COUNTIFS(Transitions!$A$5:$A$204,$A92))</f>
        <v/>
      </c>
      <c r="L92" s="16">
        <f>IF($A92="","",SUMIFS(Transitions!$F$5:$F$204,Transitions!$A$5:$A$204,$A92))</f>
        <v/>
      </c>
      <c r="M92" s="12">
        <f>IF($A92="","",COUNTIFS(Transitions!$A$5:$A$204,$A92,Transitions!$C$5:$C$204,"Rework"))</f>
        <v/>
      </c>
      <c r="N92" s="11">
        <f>IF($A92="","",IF($G92="","No",IFERROR(VLOOKUP($G92,States!$A$5:$C$24,3,FALSE),"No")))</f>
        <v/>
      </c>
      <c r="O92" s="16">
        <f>IF($A92="","",IF($N92&lt;&gt;"Yes","",IF(OR($C92="",$H92=""),"",ROUND(($H92-$C92)*24,1))))</f>
        <v/>
      </c>
      <c r="P92" s="11">
        <f>IF($A92="","",IF($K92=0,"No transition logged",IF($N92="Yes","Done",IF(AND($F92&lt;&gt;"",$F92&lt;TODAY()),"Overdue",IF($I92&gt;Tasks!$C$3,"Stalled in "&amp;$G92,"In progress")))))</f>
        <v/>
      </c>
      <c r="Q92" s="7" t="n"/>
    </row>
    <row r="93">
      <c r="A93" s="7" t="n"/>
      <c r="B93" s="7" t="n"/>
      <c r="C93" s="8" t="n"/>
      <c r="D93" s="7" t="n"/>
      <c r="E93" s="7" t="n"/>
      <c r="F93" s="14" t="n"/>
      <c r="G93" s="15">
        <f>IF($A93="","",IFERROR(INDEX(Transitions!$C$5:$C$204,MATCH($A93&amp;"|1",Transitions!$J$5:$J$204,0)),""))</f>
        <v/>
      </c>
      <c r="H93" s="10">
        <f>IF($A93="","",IFERROR(INDEX(Transitions!$E$5:$E$204,MATCH($A93&amp;"|1",Transitions!$J$5:$J$204,0)),""))</f>
        <v/>
      </c>
      <c r="I93" s="16">
        <f>IF($H93="","",ROUND(MAX(0,TODAY()-$H93),1))</f>
        <v/>
      </c>
      <c r="J93" s="11">
        <f>IF($A93="","",IFERROR(INDEX(Transitions!$D$5:$D$204,MATCH($A93&amp;"|1",Transitions!$J$5:$J$204,0)),""))</f>
        <v/>
      </c>
      <c r="K93" s="12">
        <f>IF($A93="","",COUNTIFS(Transitions!$A$5:$A$204,$A93))</f>
        <v/>
      </c>
      <c r="L93" s="16">
        <f>IF($A93="","",SUMIFS(Transitions!$F$5:$F$204,Transitions!$A$5:$A$204,$A93))</f>
        <v/>
      </c>
      <c r="M93" s="12">
        <f>IF($A93="","",COUNTIFS(Transitions!$A$5:$A$204,$A93,Transitions!$C$5:$C$204,"Rework"))</f>
        <v/>
      </c>
      <c r="N93" s="11">
        <f>IF($A93="","",IF($G93="","No",IFERROR(VLOOKUP($G93,States!$A$5:$C$24,3,FALSE),"No")))</f>
        <v/>
      </c>
      <c r="O93" s="16">
        <f>IF($A93="","",IF($N93&lt;&gt;"Yes","",IF(OR($C93="",$H93=""),"",ROUND(($H93-$C93)*24,1))))</f>
        <v/>
      </c>
      <c r="P93" s="11">
        <f>IF($A93="","",IF($K93=0,"No transition logged",IF($N93="Yes","Done",IF(AND($F93&lt;&gt;"",$F93&lt;TODAY()),"Overdue",IF($I93&gt;Tasks!$C$3,"Stalled in "&amp;$G93,"In progress")))))</f>
        <v/>
      </c>
      <c r="Q93" s="7" t="n"/>
    </row>
    <row r="94">
      <c r="A94" s="7" t="n"/>
      <c r="B94" s="7" t="n"/>
      <c r="C94" s="8" t="n"/>
      <c r="D94" s="7" t="n"/>
      <c r="E94" s="7" t="n"/>
      <c r="F94" s="14" t="n"/>
      <c r="G94" s="15">
        <f>IF($A94="","",IFERROR(INDEX(Transitions!$C$5:$C$204,MATCH($A94&amp;"|1",Transitions!$J$5:$J$204,0)),""))</f>
        <v/>
      </c>
      <c r="H94" s="10">
        <f>IF($A94="","",IFERROR(INDEX(Transitions!$E$5:$E$204,MATCH($A94&amp;"|1",Transitions!$J$5:$J$204,0)),""))</f>
        <v/>
      </c>
      <c r="I94" s="16">
        <f>IF($H94="","",ROUND(MAX(0,TODAY()-$H94),1))</f>
        <v/>
      </c>
      <c r="J94" s="11">
        <f>IF($A94="","",IFERROR(INDEX(Transitions!$D$5:$D$204,MATCH($A94&amp;"|1",Transitions!$J$5:$J$204,0)),""))</f>
        <v/>
      </c>
      <c r="K94" s="12">
        <f>IF($A94="","",COUNTIFS(Transitions!$A$5:$A$204,$A94))</f>
        <v/>
      </c>
      <c r="L94" s="16">
        <f>IF($A94="","",SUMIFS(Transitions!$F$5:$F$204,Transitions!$A$5:$A$204,$A94))</f>
        <v/>
      </c>
      <c r="M94" s="12">
        <f>IF($A94="","",COUNTIFS(Transitions!$A$5:$A$204,$A94,Transitions!$C$5:$C$204,"Rework"))</f>
        <v/>
      </c>
      <c r="N94" s="11">
        <f>IF($A94="","",IF($G94="","No",IFERROR(VLOOKUP($G94,States!$A$5:$C$24,3,FALSE),"No")))</f>
        <v/>
      </c>
      <c r="O94" s="16">
        <f>IF($A94="","",IF($N94&lt;&gt;"Yes","",IF(OR($C94="",$H94=""),"",ROUND(($H94-$C94)*24,1))))</f>
        <v/>
      </c>
      <c r="P94" s="11">
        <f>IF($A94="","",IF($K94=0,"No transition logged",IF($N94="Yes","Done",IF(AND($F94&lt;&gt;"",$F94&lt;TODAY()),"Overdue",IF($I94&gt;Tasks!$C$3,"Stalled in "&amp;$G94,"In progress")))))</f>
        <v/>
      </c>
      <c r="Q94" s="7" t="n"/>
    </row>
    <row r="95">
      <c r="A95" s="7" t="n"/>
      <c r="B95" s="7" t="n"/>
      <c r="C95" s="8" t="n"/>
      <c r="D95" s="7" t="n"/>
      <c r="E95" s="7" t="n"/>
      <c r="F95" s="14" t="n"/>
      <c r="G95" s="15">
        <f>IF($A95="","",IFERROR(INDEX(Transitions!$C$5:$C$204,MATCH($A95&amp;"|1",Transitions!$J$5:$J$204,0)),""))</f>
        <v/>
      </c>
      <c r="H95" s="10">
        <f>IF($A95="","",IFERROR(INDEX(Transitions!$E$5:$E$204,MATCH($A95&amp;"|1",Transitions!$J$5:$J$204,0)),""))</f>
        <v/>
      </c>
      <c r="I95" s="16">
        <f>IF($H95="","",ROUND(MAX(0,TODAY()-$H95),1))</f>
        <v/>
      </c>
      <c r="J95" s="11">
        <f>IF($A95="","",IFERROR(INDEX(Transitions!$D$5:$D$204,MATCH($A95&amp;"|1",Transitions!$J$5:$J$204,0)),""))</f>
        <v/>
      </c>
      <c r="K95" s="12">
        <f>IF($A95="","",COUNTIFS(Transitions!$A$5:$A$204,$A95))</f>
        <v/>
      </c>
      <c r="L95" s="16">
        <f>IF($A95="","",SUMIFS(Transitions!$F$5:$F$204,Transitions!$A$5:$A$204,$A95))</f>
        <v/>
      </c>
      <c r="M95" s="12">
        <f>IF($A95="","",COUNTIFS(Transitions!$A$5:$A$204,$A95,Transitions!$C$5:$C$204,"Rework"))</f>
        <v/>
      </c>
      <c r="N95" s="11">
        <f>IF($A95="","",IF($G95="","No",IFERROR(VLOOKUP($G95,States!$A$5:$C$24,3,FALSE),"No")))</f>
        <v/>
      </c>
      <c r="O95" s="16">
        <f>IF($A95="","",IF($N95&lt;&gt;"Yes","",IF(OR($C95="",$H95=""),"",ROUND(($H95-$C95)*24,1))))</f>
        <v/>
      </c>
      <c r="P95" s="11">
        <f>IF($A95="","",IF($K95=0,"No transition logged",IF($N95="Yes","Done",IF(AND($F95&lt;&gt;"",$F95&lt;TODAY()),"Overdue",IF($I95&gt;Tasks!$C$3,"Stalled in "&amp;$G95,"In progress")))))</f>
        <v/>
      </c>
      <c r="Q95" s="7" t="n"/>
    </row>
    <row r="96">
      <c r="A96" s="7" t="n"/>
      <c r="B96" s="7" t="n"/>
      <c r="C96" s="8" t="n"/>
      <c r="D96" s="7" t="n"/>
      <c r="E96" s="7" t="n"/>
      <c r="F96" s="14" t="n"/>
      <c r="G96" s="15">
        <f>IF($A96="","",IFERROR(INDEX(Transitions!$C$5:$C$204,MATCH($A96&amp;"|1",Transitions!$J$5:$J$204,0)),""))</f>
        <v/>
      </c>
      <c r="H96" s="10">
        <f>IF($A96="","",IFERROR(INDEX(Transitions!$E$5:$E$204,MATCH($A96&amp;"|1",Transitions!$J$5:$J$204,0)),""))</f>
        <v/>
      </c>
      <c r="I96" s="16">
        <f>IF($H96="","",ROUND(MAX(0,TODAY()-$H96),1))</f>
        <v/>
      </c>
      <c r="J96" s="11">
        <f>IF($A96="","",IFERROR(INDEX(Transitions!$D$5:$D$204,MATCH($A96&amp;"|1",Transitions!$J$5:$J$204,0)),""))</f>
        <v/>
      </c>
      <c r="K96" s="12">
        <f>IF($A96="","",COUNTIFS(Transitions!$A$5:$A$204,$A96))</f>
        <v/>
      </c>
      <c r="L96" s="16">
        <f>IF($A96="","",SUMIFS(Transitions!$F$5:$F$204,Transitions!$A$5:$A$204,$A96))</f>
        <v/>
      </c>
      <c r="M96" s="12">
        <f>IF($A96="","",COUNTIFS(Transitions!$A$5:$A$204,$A96,Transitions!$C$5:$C$204,"Rework"))</f>
        <v/>
      </c>
      <c r="N96" s="11">
        <f>IF($A96="","",IF($G96="","No",IFERROR(VLOOKUP($G96,States!$A$5:$C$24,3,FALSE),"No")))</f>
        <v/>
      </c>
      <c r="O96" s="16">
        <f>IF($A96="","",IF($N96&lt;&gt;"Yes","",IF(OR($C96="",$H96=""),"",ROUND(($H96-$C96)*24,1))))</f>
        <v/>
      </c>
      <c r="P96" s="11">
        <f>IF($A96="","",IF($K96=0,"No transition logged",IF($N96="Yes","Done",IF(AND($F96&lt;&gt;"",$F96&lt;TODAY()),"Overdue",IF($I96&gt;Tasks!$C$3,"Stalled in "&amp;$G96,"In progress")))))</f>
        <v/>
      </c>
      <c r="Q96" s="7" t="n"/>
    </row>
    <row r="97">
      <c r="A97" s="7" t="n"/>
      <c r="B97" s="7" t="n"/>
      <c r="C97" s="8" t="n"/>
      <c r="D97" s="7" t="n"/>
      <c r="E97" s="7" t="n"/>
      <c r="F97" s="14" t="n"/>
      <c r="G97" s="15">
        <f>IF($A97="","",IFERROR(INDEX(Transitions!$C$5:$C$204,MATCH($A97&amp;"|1",Transitions!$J$5:$J$204,0)),""))</f>
        <v/>
      </c>
      <c r="H97" s="10">
        <f>IF($A97="","",IFERROR(INDEX(Transitions!$E$5:$E$204,MATCH($A97&amp;"|1",Transitions!$J$5:$J$204,0)),""))</f>
        <v/>
      </c>
      <c r="I97" s="16">
        <f>IF($H97="","",ROUND(MAX(0,TODAY()-$H97),1))</f>
        <v/>
      </c>
      <c r="J97" s="11">
        <f>IF($A97="","",IFERROR(INDEX(Transitions!$D$5:$D$204,MATCH($A97&amp;"|1",Transitions!$J$5:$J$204,0)),""))</f>
        <v/>
      </c>
      <c r="K97" s="12">
        <f>IF($A97="","",COUNTIFS(Transitions!$A$5:$A$204,$A97))</f>
        <v/>
      </c>
      <c r="L97" s="16">
        <f>IF($A97="","",SUMIFS(Transitions!$F$5:$F$204,Transitions!$A$5:$A$204,$A97))</f>
        <v/>
      </c>
      <c r="M97" s="12">
        <f>IF($A97="","",COUNTIFS(Transitions!$A$5:$A$204,$A97,Transitions!$C$5:$C$204,"Rework"))</f>
        <v/>
      </c>
      <c r="N97" s="11">
        <f>IF($A97="","",IF($G97="","No",IFERROR(VLOOKUP($G97,States!$A$5:$C$24,3,FALSE),"No")))</f>
        <v/>
      </c>
      <c r="O97" s="16">
        <f>IF($A97="","",IF($N97&lt;&gt;"Yes","",IF(OR($C97="",$H97=""),"",ROUND(($H97-$C97)*24,1))))</f>
        <v/>
      </c>
      <c r="P97" s="11">
        <f>IF($A97="","",IF($K97=0,"No transition logged",IF($N97="Yes","Done",IF(AND($F97&lt;&gt;"",$F97&lt;TODAY()),"Overdue",IF($I97&gt;Tasks!$C$3,"Stalled in "&amp;$G97,"In progress")))))</f>
        <v/>
      </c>
      <c r="Q97" s="7" t="n"/>
    </row>
    <row r="98">
      <c r="A98" s="7" t="n"/>
      <c r="B98" s="7" t="n"/>
      <c r="C98" s="8" t="n"/>
      <c r="D98" s="7" t="n"/>
      <c r="E98" s="7" t="n"/>
      <c r="F98" s="14" t="n"/>
      <c r="G98" s="15">
        <f>IF($A98="","",IFERROR(INDEX(Transitions!$C$5:$C$204,MATCH($A98&amp;"|1",Transitions!$J$5:$J$204,0)),""))</f>
        <v/>
      </c>
      <c r="H98" s="10">
        <f>IF($A98="","",IFERROR(INDEX(Transitions!$E$5:$E$204,MATCH($A98&amp;"|1",Transitions!$J$5:$J$204,0)),""))</f>
        <v/>
      </c>
      <c r="I98" s="16">
        <f>IF($H98="","",ROUND(MAX(0,TODAY()-$H98),1))</f>
        <v/>
      </c>
      <c r="J98" s="11">
        <f>IF($A98="","",IFERROR(INDEX(Transitions!$D$5:$D$204,MATCH($A98&amp;"|1",Transitions!$J$5:$J$204,0)),""))</f>
        <v/>
      </c>
      <c r="K98" s="12">
        <f>IF($A98="","",COUNTIFS(Transitions!$A$5:$A$204,$A98))</f>
        <v/>
      </c>
      <c r="L98" s="16">
        <f>IF($A98="","",SUMIFS(Transitions!$F$5:$F$204,Transitions!$A$5:$A$204,$A98))</f>
        <v/>
      </c>
      <c r="M98" s="12">
        <f>IF($A98="","",COUNTIFS(Transitions!$A$5:$A$204,$A98,Transitions!$C$5:$C$204,"Rework"))</f>
        <v/>
      </c>
      <c r="N98" s="11">
        <f>IF($A98="","",IF($G98="","No",IFERROR(VLOOKUP($G98,States!$A$5:$C$24,3,FALSE),"No")))</f>
        <v/>
      </c>
      <c r="O98" s="16">
        <f>IF($A98="","",IF($N98&lt;&gt;"Yes","",IF(OR($C98="",$H98=""),"",ROUND(($H98-$C98)*24,1))))</f>
        <v/>
      </c>
      <c r="P98" s="11">
        <f>IF($A98="","",IF($K98=0,"No transition logged",IF($N98="Yes","Done",IF(AND($F98&lt;&gt;"",$F98&lt;TODAY()),"Overdue",IF($I98&gt;Tasks!$C$3,"Stalled in "&amp;$G98,"In progress")))))</f>
        <v/>
      </c>
      <c r="Q98" s="7" t="n"/>
    </row>
    <row r="99">
      <c r="A99" s="7" t="n"/>
      <c r="B99" s="7" t="n"/>
      <c r="C99" s="8" t="n"/>
      <c r="D99" s="7" t="n"/>
      <c r="E99" s="7" t="n"/>
      <c r="F99" s="14" t="n"/>
      <c r="G99" s="15">
        <f>IF($A99="","",IFERROR(INDEX(Transitions!$C$5:$C$204,MATCH($A99&amp;"|1",Transitions!$J$5:$J$204,0)),""))</f>
        <v/>
      </c>
      <c r="H99" s="10">
        <f>IF($A99="","",IFERROR(INDEX(Transitions!$E$5:$E$204,MATCH($A99&amp;"|1",Transitions!$J$5:$J$204,0)),""))</f>
        <v/>
      </c>
      <c r="I99" s="16">
        <f>IF($H99="","",ROUND(MAX(0,TODAY()-$H99),1))</f>
        <v/>
      </c>
      <c r="J99" s="11">
        <f>IF($A99="","",IFERROR(INDEX(Transitions!$D$5:$D$204,MATCH($A99&amp;"|1",Transitions!$J$5:$J$204,0)),""))</f>
        <v/>
      </c>
      <c r="K99" s="12">
        <f>IF($A99="","",COUNTIFS(Transitions!$A$5:$A$204,$A99))</f>
        <v/>
      </c>
      <c r="L99" s="16">
        <f>IF($A99="","",SUMIFS(Transitions!$F$5:$F$204,Transitions!$A$5:$A$204,$A99))</f>
        <v/>
      </c>
      <c r="M99" s="12">
        <f>IF($A99="","",COUNTIFS(Transitions!$A$5:$A$204,$A99,Transitions!$C$5:$C$204,"Rework"))</f>
        <v/>
      </c>
      <c r="N99" s="11">
        <f>IF($A99="","",IF($G99="","No",IFERROR(VLOOKUP($G99,States!$A$5:$C$24,3,FALSE),"No")))</f>
        <v/>
      </c>
      <c r="O99" s="16">
        <f>IF($A99="","",IF($N99&lt;&gt;"Yes","",IF(OR($C99="",$H99=""),"",ROUND(($H99-$C99)*24,1))))</f>
        <v/>
      </c>
      <c r="P99" s="11">
        <f>IF($A99="","",IF($K99=0,"No transition logged",IF($N99="Yes","Done",IF(AND($F99&lt;&gt;"",$F99&lt;TODAY()),"Overdue",IF($I99&gt;Tasks!$C$3,"Stalled in "&amp;$G99,"In progress")))))</f>
        <v/>
      </c>
      <c r="Q99" s="7" t="n"/>
    </row>
    <row r="100">
      <c r="A100" s="7" t="n"/>
      <c r="B100" s="7" t="n"/>
      <c r="C100" s="8" t="n"/>
      <c r="D100" s="7" t="n"/>
      <c r="E100" s="7" t="n"/>
      <c r="F100" s="14" t="n"/>
      <c r="G100" s="15">
        <f>IF($A100="","",IFERROR(INDEX(Transitions!$C$5:$C$204,MATCH($A100&amp;"|1",Transitions!$J$5:$J$204,0)),""))</f>
        <v/>
      </c>
      <c r="H100" s="10">
        <f>IF($A100="","",IFERROR(INDEX(Transitions!$E$5:$E$204,MATCH($A100&amp;"|1",Transitions!$J$5:$J$204,0)),""))</f>
        <v/>
      </c>
      <c r="I100" s="16">
        <f>IF($H100="","",ROUND(MAX(0,TODAY()-$H100),1))</f>
        <v/>
      </c>
      <c r="J100" s="11">
        <f>IF($A100="","",IFERROR(INDEX(Transitions!$D$5:$D$204,MATCH($A100&amp;"|1",Transitions!$J$5:$J$204,0)),""))</f>
        <v/>
      </c>
      <c r="K100" s="12">
        <f>IF($A100="","",COUNTIFS(Transitions!$A$5:$A$204,$A100))</f>
        <v/>
      </c>
      <c r="L100" s="16">
        <f>IF($A100="","",SUMIFS(Transitions!$F$5:$F$204,Transitions!$A$5:$A$204,$A100))</f>
        <v/>
      </c>
      <c r="M100" s="12">
        <f>IF($A100="","",COUNTIFS(Transitions!$A$5:$A$204,$A100,Transitions!$C$5:$C$204,"Rework"))</f>
        <v/>
      </c>
      <c r="N100" s="11">
        <f>IF($A100="","",IF($G100="","No",IFERROR(VLOOKUP($G100,States!$A$5:$C$24,3,FALSE),"No")))</f>
        <v/>
      </c>
      <c r="O100" s="16">
        <f>IF($A100="","",IF($N100&lt;&gt;"Yes","",IF(OR($C100="",$H100=""),"",ROUND(($H100-$C100)*24,1))))</f>
        <v/>
      </c>
      <c r="P100" s="11">
        <f>IF($A100="","",IF($K100=0,"No transition logged",IF($N100="Yes","Done",IF(AND($F100&lt;&gt;"",$F100&lt;TODAY()),"Overdue",IF($I100&gt;Tasks!$C$3,"Stalled in "&amp;$G100,"In progress")))))</f>
        <v/>
      </c>
      <c r="Q100" s="7" t="n"/>
    </row>
    <row r="101">
      <c r="A101" s="7" t="n"/>
      <c r="B101" s="7" t="n"/>
      <c r="C101" s="8" t="n"/>
      <c r="D101" s="7" t="n"/>
      <c r="E101" s="7" t="n"/>
      <c r="F101" s="14" t="n"/>
      <c r="G101" s="15">
        <f>IF($A101="","",IFERROR(INDEX(Transitions!$C$5:$C$204,MATCH($A101&amp;"|1",Transitions!$J$5:$J$204,0)),""))</f>
        <v/>
      </c>
      <c r="H101" s="10">
        <f>IF($A101="","",IFERROR(INDEX(Transitions!$E$5:$E$204,MATCH($A101&amp;"|1",Transitions!$J$5:$J$204,0)),""))</f>
        <v/>
      </c>
      <c r="I101" s="16">
        <f>IF($H101="","",ROUND(MAX(0,TODAY()-$H101),1))</f>
        <v/>
      </c>
      <c r="J101" s="11">
        <f>IF($A101="","",IFERROR(INDEX(Transitions!$D$5:$D$204,MATCH($A101&amp;"|1",Transitions!$J$5:$J$204,0)),""))</f>
        <v/>
      </c>
      <c r="K101" s="12">
        <f>IF($A101="","",COUNTIFS(Transitions!$A$5:$A$204,$A101))</f>
        <v/>
      </c>
      <c r="L101" s="16">
        <f>IF($A101="","",SUMIFS(Transitions!$F$5:$F$204,Transitions!$A$5:$A$204,$A101))</f>
        <v/>
      </c>
      <c r="M101" s="12">
        <f>IF($A101="","",COUNTIFS(Transitions!$A$5:$A$204,$A101,Transitions!$C$5:$C$204,"Rework"))</f>
        <v/>
      </c>
      <c r="N101" s="11">
        <f>IF($A101="","",IF($G101="","No",IFERROR(VLOOKUP($G101,States!$A$5:$C$24,3,FALSE),"No")))</f>
        <v/>
      </c>
      <c r="O101" s="16">
        <f>IF($A101="","",IF($N101&lt;&gt;"Yes","",IF(OR($C101="",$H101=""),"",ROUND(($H101-$C101)*24,1))))</f>
        <v/>
      </c>
      <c r="P101" s="11">
        <f>IF($A101="","",IF($K101=0,"No transition logged",IF($N101="Yes","Done",IF(AND($F101&lt;&gt;"",$F101&lt;TODAY()),"Overdue",IF($I101&gt;Tasks!$C$3,"Stalled in "&amp;$G101,"In progress")))))</f>
        <v/>
      </c>
      <c r="Q101" s="7" t="n"/>
    </row>
    <row r="102">
      <c r="A102" s="7" t="n"/>
      <c r="B102" s="7" t="n"/>
      <c r="C102" s="8" t="n"/>
      <c r="D102" s="7" t="n"/>
      <c r="E102" s="7" t="n"/>
      <c r="F102" s="14" t="n"/>
      <c r="G102" s="15">
        <f>IF($A102="","",IFERROR(INDEX(Transitions!$C$5:$C$204,MATCH($A102&amp;"|1",Transitions!$J$5:$J$204,0)),""))</f>
        <v/>
      </c>
      <c r="H102" s="10">
        <f>IF($A102="","",IFERROR(INDEX(Transitions!$E$5:$E$204,MATCH($A102&amp;"|1",Transitions!$J$5:$J$204,0)),""))</f>
        <v/>
      </c>
      <c r="I102" s="16">
        <f>IF($H102="","",ROUND(MAX(0,TODAY()-$H102),1))</f>
        <v/>
      </c>
      <c r="J102" s="11">
        <f>IF($A102="","",IFERROR(INDEX(Transitions!$D$5:$D$204,MATCH($A102&amp;"|1",Transitions!$J$5:$J$204,0)),""))</f>
        <v/>
      </c>
      <c r="K102" s="12">
        <f>IF($A102="","",COUNTIFS(Transitions!$A$5:$A$204,$A102))</f>
        <v/>
      </c>
      <c r="L102" s="16">
        <f>IF($A102="","",SUMIFS(Transitions!$F$5:$F$204,Transitions!$A$5:$A$204,$A102))</f>
        <v/>
      </c>
      <c r="M102" s="12">
        <f>IF($A102="","",COUNTIFS(Transitions!$A$5:$A$204,$A102,Transitions!$C$5:$C$204,"Rework"))</f>
        <v/>
      </c>
      <c r="N102" s="11">
        <f>IF($A102="","",IF($G102="","No",IFERROR(VLOOKUP($G102,States!$A$5:$C$24,3,FALSE),"No")))</f>
        <v/>
      </c>
      <c r="O102" s="16">
        <f>IF($A102="","",IF($N102&lt;&gt;"Yes","",IF(OR($C102="",$H102=""),"",ROUND(($H102-$C102)*24,1))))</f>
        <v/>
      </c>
      <c r="P102" s="11">
        <f>IF($A102="","",IF($K102=0,"No transition logged",IF($N102="Yes","Done",IF(AND($F102&lt;&gt;"",$F102&lt;TODAY()),"Overdue",IF($I102&gt;Tasks!$C$3,"Stalled in "&amp;$G102,"In progress")))))</f>
        <v/>
      </c>
      <c r="Q102" s="7" t="n"/>
    </row>
    <row r="103">
      <c r="A103" s="7" t="n"/>
      <c r="B103" s="7" t="n"/>
      <c r="C103" s="8" t="n"/>
      <c r="D103" s="7" t="n"/>
      <c r="E103" s="7" t="n"/>
      <c r="F103" s="14" t="n"/>
      <c r="G103" s="15">
        <f>IF($A103="","",IFERROR(INDEX(Transitions!$C$5:$C$204,MATCH($A103&amp;"|1",Transitions!$J$5:$J$204,0)),""))</f>
        <v/>
      </c>
      <c r="H103" s="10">
        <f>IF($A103="","",IFERROR(INDEX(Transitions!$E$5:$E$204,MATCH($A103&amp;"|1",Transitions!$J$5:$J$204,0)),""))</f>
        <v/>
      </c>
      <c r="I103" s="16">
        <f>IF($H103="","",ROUND(MAX(0,TODAY()-$H103),1))</f>
        <v/>
      </c>
      <c r="J103" s="11">
        <f>IF($A103="","",IFERROR(INDEX(Transitions!$D$5:$D$204,MATCH($A103&amp;"|1",Transitions!$J$5:$J$204,0)),""))</f>
        <v/>
      </c>
      <c r="K103" s="12">
        <f>IF($A103="","",COUNTIFS(Transitions!$A$5:$A$204,$A103))</f>
        <v/>
      </c>
      <c r="L103" s="16">
        <f>IF($A103="","",SUMIFS(Transitions!$F$5:$F$204,Transitions!$A$5:$A$204,$A103))</f>
        <v/>
      </c>
      <c r="M103" s="12">
        <f>IF($A103="","",COUNTIFS(Transitions!$A$5:$A$204,$A103,Transitions!$C$5:$C$204,"Rework"))</f>
        <v/>
      </c>
      <c r="N103" s="11">
        <f>IF($A103="","",IF($G103="","No",IFERROR(VLOOKUP($G103,States!$A$5:$C$24,3,FALSE),"No")))</f>
        <v/>
      </c>
      <c r="O103" s="16">
        <f>IF($A103="","",IF($N103&lt;&gt;"Yes","",IF(OR($C103="",$H103=""),"",ROUND(($H103-$C103)*24,1))))</f>
        <v/>
      </c>
      <c r="P103" s="11">
        <f>IF($A103="","",IF($K103=0,"No transition logged",IF($N103="Yes","Done",IF(AND($F103&lt;&gt;"",$F103&lt;TODAY()),"Overdue",IF($I103&gt;Tasks!$C$3,"Stalled in "&amp;$G103,"In progress")))))</f>
        <v/>
      </c>
      <c r="Q103" s="7" t="n"/>
    </row>
    <row r="104">
      <c r="A104" s="7" t="n"/>
      <c r="B104" s="7" t="n"/>
      <c r="C104" s="8" t="n"/>
      <c r="D104" s="7" t="n"/>
      <c r="E104" s="7" t="n"/>
      <c r="F104" s="14" t="n"/>
      <c r="G104" s="15">
        <f>IF($A104="","",IFERROR(INDEX(Transitions!$C$5:$C$204,MATCH($A104&amp;"|1",Transitions!$J$5:$J$204,0)),""))</f>
        <v/>
      </c>
      <c r="H104" s="10">
        <f>IF($A104="","",IFERROR(INDEX(Transitions!$E$5:$E$204,MATCH($A104&amp;"|1",Transitions!$J$5:$J$204,0)),""))</f>
        <v/>
      </c>
      <c r="I104" s="16">
        <f>IF($H104="","",ROUND(MAX(0,TODAY()-$H104),1))</f>
        <v/>
      </c>
      <c r="J104" s="11">
        <f>IF($A104="","",IFERROR(INDEX(Transitions!$D$5:$D$204,MATCH($A104&amp;"|1",Transitions!$J$5:$J$204,0)),""))</f>
        <v/>
      </c>
      <c r="K104" s="12">
        <f>IF($A104="","",COUNTIFS(Transitions!$A$5:$A$204,$A104))</f>
        <v/>
      </c>
      <c r="L104" s="16">
        <f>IF($A104="","",SUMIFS(Transitions!$F$5:$F$204,Transitions!$A$5:$A$204,$A104))</f>
        <v/>
      </c>
      <c r="M104" s="12">
        <f>IF($A104="","",COUNTIFS(Transitions!$A$5:$A$204,$A104,Transitions!$C$5:$C$204,"Rework"))</f>
        <v/>
      </c>
      <c r="N104" s="11">
        <f>IF($A104="","",IF($G104="","No",IFERROR(VLOOKUP($G104,States!$A$5:$C$24,3,FALSE),"No")))</f>
        <v/>
      </c>
      <c r="O104" s="16">
        <f>IF($A104="","",IF($N104&lt;&gt;"Yes","",IF(OR($C104="",$H104=""),"",ROUND(($H104-$C104)*24,1))))</f>
        <v/>
      </c>
      <c r="P104" s="11">
        <f>IF($A104="","",IF($K104=0,"No transition logged",IF($N104="Yes","Done",IF(AND($F104&lt;&gt;"",$F104&lt;TODAY()),"Overdue",IF($I104&gt;Tasks!$C$3,"Stalled in "&amp;$G104,"In progress")))))</f>
        <v/>
      </c>
      <c r="Q104" s="7" t="n"/>
    </row>
    <row r="105">
      <c r="A105" s="7" t="n"/>
      <c r="B105" s="7" t="n"/>
      <c r="C105" s="8" t="n"/>
      <c r="D105" s="7" t="n"/>
      <c r="E105" s="7" t="n"/>
      <c r="F105" s="14" t="n"/>
      <c r="G105" s="15">
        <f>IF($A105="","",IFERROR(INDEX(Transitions!$C$5:$C$204,MATCH($A105&amp;"|1",Transitions!$J$5:$J$204,0)),""))</f>
        <v/>
      </c>
      <c r="H105" s="10">
        <f>IF($A105="","",IFERROR(INDEX(Transitions!$E$5:$E$204,MATCH($A105&amp;"|1",Transitions!$J$5:$J$204,0)),""))</f>
        <v/>
      </c>
      <c r="I105" s="16">
        <f>IF($H105="","",ROUND(MAX(0,TODAY()-$H105),1))</f>
        <v/>
      </c>
      <c r="J105" s="11">
        <f>IF($A105="","",IFERROR(INDEX(Transitions!$D$5:$D$204,MATCH($A105&amp;"|1",Transitions!$J$5:$J$204,0)),""))</f>
        <v/>
      </c>
      <c r="K105" s="12">
        <f>IF($A105="","",COUNTIFS(Transitions!$A$5:$A$204,$A105))</f>
        <v/>
      </c>
      <c r="L105" s="16">
        <f>IF($A105="","",SUMIFS(Transitions!$F$5:$F$204,Transitions!$A$5:$A$204,$A105))</f>
        <v/>
      </c>
      <c r="M105" s="12">
        <f>IF($A105="","",COUNTIFS(Transitions!$A$5:$A$204,$A105,Transitions!$C$5:$C$204,"Rework"))</f>
        <v/>
      </c>
      <c r="N105" s="11">
        <f>IF($A105="","",IF($G105="","No",IFERROR(VLOOKUP($G105,States!$A$5:$C$24,3,FALSE),"No")))</f>
        <v/>
      </c>
      <c r="O105" s="16">
        <f>IF($A105="","",IF($N105&lt;&gt;"Yes","",IF(OR($C105="",$H105=""),"",ROUND(($H105-$C105)*24,1))))</f>
        <v/>
      </c>
      <c r="P105" s="11">
        <f>IF($A105="","",IF($K105=0,"No transition logged",IF($N105="Yes","Done",IF(AND($F105&lt;&gt;"",$F105&lt;TODAY()),"Overdue",IF($I105&gt;Tasks!$C$3,"Stalled in "&amp;$G105,"In progress")))))</f>
        <v/>
      </c>
      <c r="Q105" s="7" t="n"/>
    </row>
    <row r="106">
      <c r="A106" s="7" t="n"/>
      <c r="B106" s="7" t="n"/>
      <c r="C106" s="8" t="n"/>
      <c r="D106" s="7" t="n"/>
      <c r="E106" s="7" t="n"/>
      <c r="F106" s="14" t="n"/>
      <c r="G106" s="15">
        <f>IF($A106="","",IFERROR(INDEX(Transitions!$C$5:$C$204,MATCH($A106&amp;"|1",Transitions!$J$5:$J$204,0)),""))</f>
        <v/>
      </c>
      <c r="H106" s="10">
        <f>IF($A106="","",IFERROR(INDEX(Transitions!$E$5:$E$204,MATCH($A106&amp;"|1",Transitions!$J$5:$J$204,0)),""))</f>
        <v/>
      </c>
      <c r="I106" s="16">
        <f>IF($H106="","",ROUND(MAX(0,TODAY()-$H106),1))</f>
        <v/>
      </c>
      <c r="J106" s="11">
        <f>IF($A106="","",IFERROR(INDEX(Transitions!$D$5:$D$204,MATCH($A106&amp;"|1",Transitions!$J$5:$J$204,0)),""))</f>
        <v/>
      </c>
      <c r="K106" s="12">
        <f>IF($A106="","",COUNTIFS(Transitions!$A$5:$A$204,$A106))</f>
        <v/>
      </c>
      <c r="L106" s="16">
        <f>IF($A106="","",SUMIFS(Transitions!$F$5:$F$204,Transitions!$A$5:$A$204,$A106))</f>
        <v/>
      </c>
      <c r="M106" s="12">
        <f>IF($A106="","",COUNTIFS(Transitions!$A$5:$A$204,$A106,Transitions!$C$5:$C$204,"Rework"))</f>
        <v/>
      </c>
      <c r="N106" s="11">
        <f>IF($A106="","",IF($G106="","No",IFERROR(VLOOKUP($G106,States!$A$5:$C$24,3,FALSE),"No")))</f>
        <v/>
      </c>
      <c r="O106" s="16">
        <f>IF($A106="","",IF($N106&lt;&gt;"Yes","",IF(OR($C106="",$H106=""),"",ROUND(($H106-$C106)*24,1))))</f>
        <v/>
      </c>
      <c r="P106" s="11">
        <f>IF($A106="","",IF($K106=0,"No transition logged",IF($N106="Yes","Done",IF(AND($F106&lt;&gt;"",$F106&lt;TODAY()),"Overdue",IF($I106&gt;Tasks!$C$3,"Stalled in "&amp;$G106,"In progress")))))</f>
        <v/>
      </c>
      <c r="Q106" s="7" t="n"/>
    </row>
    <row r="107">
      <c r="A107" s="7" t="n"/>
      <c r="B107" s="7" t="n"/>
      <c r="C107" s="8" t="n"/>
      <c r="D107" s="7" t="n"/>
      <c r="E107" s="7" t="n"/>
      <c r="F107" s="14" t="n"/>
      <c r="G107" s="15">
        <f>IF($A107="","",IFERROR(INDEX(Transitions!$C$5:$C$204,MATCH($A107&amp;"|1",Transitions!$J$5:$J$204,0)),""))</f>
        <v/>
      </c>
      <c r="H107" s="10">
        <f>IF($A107="","",IFERROR(INDEX(Transitions!$E$5:$E$204,MATCH($A107&amp;"|1",Transitions!$J$5:$J$204,0)),""))</f>
        <v/>
      </c>
      <c r="I107" s="16">
        <f>IF($H107="","",ROUND(MAX(0,TODAY()-$H107),1))</f>
        <v/>
      </c>
      <c r="J107" s="11">
        <f>IF($A107="","",IFERROR(INDEX(Transitions!$D$5:$D$204,MATCH($A107&amp;"|1",Transitions!$J$5:$J$204,0)),""))</f>
        <v/>
      </c>
      <c r="K107" s="12">
        <f>IF($A107="","",COUNTIFS(Transitions!$A$5:$A$204,$A107))</f>
        <v/>
      </c>
      <c r="L107" s="16">
        <f>IF($A107="","",SUMIFS(Transitions!$F$5:$F$204,Transitions!$A$5:$A$204,$A107))</f>
        <v/>
      </c>
      <c r="M107" s="12">
        <f>IF($A107="","",COUNTIFS(Transitions!$A$5:$A$204,$A107,Transitions!$C$5:$C$204,"Rework"))</f>
        <v/>
      </c>
      <c r="N107" s="11">
        <f>IF($A107="","",IF($G107="","No",IFERROR(VLOOKUP($G107,States!$A$5:$C$24,3,FALSE),"No")))</f>
        <v/>
      </c>
      <c r="O107" s="16">
        <f>IF($A107="","",IF($N107&lt;&gt;"Yes","",IF(OR($C107="",$H107=""),"",ROUND(($H107-$C107)*24,1))))</f>
        <v/>
      </c>
      <c r="P107" s="11">
        <f>IF($A107="","",IF($K107=0,"No transition logged",IF($N107="Yes","Done",IF(AND($F107&lt;&gt;"",$F107&lt;TODAY()),"Overdue",IF($I107&gt;Tasks!$C$3,"Stalled in "&amp;$G107,"In progress")))))</f>
        <v/>
      </c>
      <c r="Q107" s="7" t="n"/>
    </row>
    <row r="108">
      <c r="A108" s="7" t="n"/>
      <c r="B108" s="7" t="n"/>
      <c r="C108" s="8" t="n"/>
      <c r="D108" s="7" t="n"/>
      <c r="E108" s="7" t="n"/>
      <c r="F108" s="14" t="n"/>
      <c r="G108" s="15">
        <f>IF($A108="","",IFERROR(INDEX(Transitions!$C$5:$C$204,MATCH($A108&amp;"|1",Transitions!$J$5:$J$204,0)),""))</f>
        <v/>
      </c>
      <c r="H108" s="10">
        <f>IF($A108="","",IFERROR(INDEX(Transitions!$E$5:$E$204,MATCH($A108&amp;"|1",Transitions!$J$5:$J$204,0)),""))</f>
        <v/>
      </c>
      <c r="I108" s="16">
        <f>IF($H108="","",ROUND(MAX(0,TODAY()-$H108),1))</f>
        <v/>
      </c>
      <c r="J108" s="11">
        <f>IF($A108="","",IFERROR(INDEX(Transitions!$D$5:$D$204,MATCH($A108&amp;"|1",Transitions!$J$5:$J$204,0)),""))</f>
        <v/>
      </c>
      <c r="K108" s="12">
        <f>IF($A108="","",COUNTIFS(Transitions!$A$5:$A$204,$A108))</f>
        <v/>
      </c>
      <c r="L108" s="16">
        <f>IF($A108="","",SUMIFS(Transitions!$F$5:$F$204,Transitions!$A$5:$A$204,$A108))</f>
        <v/>
      </c>
      <c r="M108" s="12">
        <f>IF($A108="","",COUNTIFS(Transitions!$A$5:$A$204,$A108,Transitions!$C$5:$C$204,"Rework"))</f>
        <v/>
      </c>
      <c r="N108" s="11">
        <f>IF($A108="","",IF($G108="","No",IFERROR(VLOOKUP($G108,States!$A$5:$C$24,3,FALSE),"No")))</f>
        <v/>
      </c>
      <c r="O108" s="16">
        <f>IF($A108="","",IF($N108&lt;&gt;"Yes","",IF(OR($C108="",$H108=""),"",ROUND(($H108-$C108)*24,1))))</f>
        <v/>
      </c>
      <c r="P108" s="11">
        <f>IF($A108="","",IF($K108=0,"No transition logged",IF($N108="Yes","Done",IF(AND($F108&lt;&gt;"",$F108&lt;TODAY()),"Overdue",IF($I108&gt;Tasks!$C$3,"Stalled in "&amp;$G108,"In progress")))))</f>
        <v/>
      </c>
      <c r="Q108" s="7" t="n"/>
    </row>
    <row r="109">
      <c r="A109" s="7" t="n"/>
      <c r="B109" s="7" t="n"/>
      <c r="C109" s="8" t="n"/>
      <c r="D109" s="7" t="n"/>
      <c r="E109" s="7" t="n"/>
      <c r="F109" s="14" t="n"/>
      <c r="G109" s="15">
        <f>IF($A109="","",IFERROR(INDEX(Transitions!$C$5:$C$204,MATCH($A109&amp;"|1",Transitions!$J$5:$J$204,0)),""))</f>
        <v/>
      </c>
      <c r="H109" s="10">
        <f>IF($A109="","",IFERROR(INDEX(Transitions!$E$5:$E$204,MATCH($A109&amp;"|1",Transitions!$J$5:$J$204,0)),""))</f>
        <v/>
      </c>
      <c r="I109" s="16">
        <f>IF($H109="","",ROUND(MAX(0,TODAY()-$H109),1))</f>
        <v/>
      </c>
      <c r="J109" s="11">
        <f>IF($A109="","",IFERROR(INDEX(Transitions!$D$5:$D$204,MATCH($A109&amp;"|1",Transitions!$J$5:$J$204,0)),""))</f>
        <v/>
      </c>
      <c r="K109" s="12">
        <f>IF($A109="","",COUNTIFS(Transitions!$A$5:$A$204,$A109))</f>
        <v/>
      </c>
      <c r="L109" s="16">
        <f>IF($A109="","",SUMIFS(Transitions!$F$5:$F$204,Transitions!$A$5:$A$204,$A109))</f>
        <v/>
      </c>
      <c r="M109" s="12">
        <f>IF($A109="","",COUNTIFS(Transitions!$A$5:$A$204,$A109,Transitions!$C$5:$C$204,"Rework"))</f>
        <v/>
      </c>
      <c r="N109" s="11">
        <f>IF($A109="","",IF($G109="","No",IFERROR(VLOOKUP($G109,States!$A$5:$C$24,3,FALSE),"No")))</f>
        <v/>
      </c>
      <c r="O109" s="16">
        <f>IF($A109="","",IF($N109&lt;&gt;"Yes","",IF(OR($C109="",$H109=""),"",ROUND(($H109-$C109)*24,1))))</f>
        <v/>
      </c>
      <c r="P109" s="11">
        <f>IF($A109="","",IF($K109=0,"No transition logged",IF($N109="Yes","Done",IF(AND($F109&lt;&gt;"",$F109&lt;TODAY()),"Overdue",IF($I109&gt;Tasks!$C$3,"Stalled in "&amp;$G109,"In progress")))))</f>
        <v/>
      </c>
      <c r="Q109" s="7" t="n"/>
    </row>
    <row r="110">
      <c r="A110" s="7" t="n"/>
      <c r="B110" s="7" t="n"/>
      <c r="C110" s="8" t="n"/>
      <c r="D110" s="7" t="n"/>
      <c r="E110" s="7" t="n"/>
      <c r="F110" s="14" t="n"/>
      <c r="G110" s="15">
        <f>IF($A110="","",IFERROR(INDEX(Transitions!$C$5:$C$204,MATCH($A110&amp;"|1",Transitions!$J$5:$J$204,0)),""))</f>
        <v/>
      </c>
      <c r="H110" s="10">
        <f>IF($A110="","",IFERROR(INDEX(Transitions!$E$5:$E$204,MATCH($A110&amp;"|1",Transitions!$J$5:$J$204,0)),""))</f>
        <v/>
      </c>
      <c r="I110" s="16">
        <f>IF($H110="","",ROUND(MAX(0,TODAY()-$H110),1))</f>
        <v/>
      </c>
      <c r="J110" s="11">
        <f>IF($A110="","",IFERROR(INDEX(Transitions!$D$5:$D$204,MATCH($A110&amp;"|1",Transitions!$J$5:$J$204,0)),""))</f>
        <v/>
      </c>
      <c r="K110" s="12">
        <f>IF($A110="","",COUNTIFS(Transitions!$A$5:$A$204,$A110))</f>
        <v/>
      </c>
      <c r="L110" s="16">
        <f>IF($A110="","",SUMIFS(Transitions!$F$5:$F$204,Transitions!$A$5:$A$204,$A110))</f>
        <v/>
      </c>
      <c r="M110" s="12">
        <f>IF($A110="","",COUNTIFS(Transitions!$A$5:$A$204,$A110,Transitions!$C$5:$C$204,"Rework"))</f>
        <v/>
      </c>
      <c r="N110" s="11">
        <f>IF($A110="","",IF($G110="","No",IFERROR(VLOOKUP($G110,States!$A$5:$C$24,3,FALSE),"No")))</f>
        <v/>
      </c>
      <c r="O110" s="16">
        <f>IF($A110="","",IF($N110&lt;&gt;"Yes","",IF(OR($C110="",$H110=""),"",ROUND(($H110-$C110)*24,1))))</f>
        <v/>
      </c>
      <c r="P110" s="11">
        <f>IF($A110="","",IF($K110=0,"No transition logged",IF($N110="Yes","Done",IF(AND($F110&lt;&gt;"",$F110&lt;TODAY()),"Overdue",IF($I110&gt;Tasks!$C$3,"Stalled in "&amp;$G110,"In progress")))))</f>
        <v/>
      </c>
      <c r="Q110" s="7" t="n"/>
    </row>
    <row r="111">
      <c r="A111" s="7" t="n"/>
      <c r="B111" s="7" t="n"/>
      <c r="C111" s="8" t="n"/>
      <c r="D111" s="7" t="n"/>
      <c r="E111" s="7" t="n"/>
      <c r="F111" s="14" t="n"/>
      <c r="G111" s="15">
        <f>IF($A111="","",IFERROR(INDEX(Transitions!$C$5:$C$204,MATCH($A111&amp;"|1",Transitions!$J$5:$J$204,0)),""))</f>
        <v/>
      </c>
      <c r="H111" s="10">
        <f>IF($A111="","",IFERROR(INDEX(Transitions!$E$5:$E$204,MATCH($A111&amp;"|1",Transitions!$J$5:$J$204,0)),""))</f>
        <v/>
      </c>
      <c r="I111" s="16">
        <f>IF($H111="","",ROUND(MAX(0,TODAY()-$H111),1))</f>
        <v/>
      </c>
      <c r="J111" s="11">
        <f>IF($A111="","",IFERROR(INDEX(Transitions!$D$5:$D$204,MATCH($A111&amp;"|1",Transitions!$J$5:$J$204,0)),""))</f>
        <v/>
      </c>
      <c r="K111" s="12">
        <f>IF($A111="","",COUNTIFS(Transitions!$A$5:$A$204,$A111))</f>
        <v/>
      </c>
      <c r="L111" s="16">
        <f>IF($A111="","",SUMIFS(Transitions!$F$5:$F$204,Transitions!$A$5:$A$204,$A111))</f>
        <v/>
      </c>
      <c r="M111" s="12">
        <f>IF($A111="","",COUNTIFS(Transitions!$A$5:$A$204,$A111,Transitions!$C$5:$C$204,"Rework"))</f>
        <v/>
      </c>
      <c r="N111" s="11">
        <f>IF($A111="","",IF($G111="","No",IFERROR(VLOOKUP($G111,States!$A$5:$C$24,3,FALSE),"No")))</f>
        <v/>
      </c>
      <c r="O111" s="16">
        <f>IF($A111="","",IF($N111&lt;&gt;"Yes","",IF(OR($C111="",$H111=""),"",ROUND(($H111-$C111)*24,1))))</f>
        <v/>
      </c>
      <c r="P111" s="11">
        <f>IF($A111="","",IF($K111=0,"No transition logged",IF($N111="Yes","Done",IF(AND($F111&lt;&gt;"",$F111&lt;TODAY()),"Overdue",IF($I111&gt;Tasks!$C$3,"Stalled in "&amp;$G111,"In progress")))))</f>
        <v/>
      </c>
      <c r="Q111" s="7" t="n"/>
    </row>
    <row r="112">
      <c r="A112" s="7" t="n"/>
      <c r="B112" s="7" t="n"/>
      <c r="C112" s="8" t="n"/>
      <c r="D112" s="7" t="n"/>
      <c r="E112" s="7" t="n"/>
      <c r="F112" s="14" t="n"/>
      <c r="G112" s="15">
        <f>IF($A112="","",IFERROR(INDEX(Transitions!$C$5:$C$204,MATCH($A112&amp;"|1",Transitions!$J$5:$J$204,0)),""))</f>
        <v/>
      </c>
      <c r="H112" s="10">
        <f>IF($A112="","",IFERROR(INDEX(Transitions!$E$5:$E$204,MATCH($A112&amp;"|1",Transitions!$J$5:$J$204,0)),""))</f>
        <v/>
      </c>
      <c r="I112" s="16">
        <f>IF($H112="","",ROUND(MAX(0,TODAY()-$H112),1))</f>
        <v/>
      </c>
      <c r="J112" s="11">
        <f>IF($A112="","",IFERROR(INDEX(Transitions!$D$5:$D$204,MATCH($A112&amp;"|1",Transitions!$J$5:$J$204,0)),""))</f>
        <v/>
      </c>
      <c r="K112" s="12">
        <f>IF($A112="","",COUNTIFS(Transitions!$A$5:$A$204,$A112))</f>
        <v/>
      </c>
      <c r="L112" s="16">
        <f>IF($A112="","",SUMIFS(Transitions!$F$5:$F$204,Transitions!$A$5:$A$204,$A112))</f>
        <v/>
      </c>
      <c r="M112" s="12">
        <f>IF($A112="","",COUNTIFS(Transitions!$A$5:$A$204,$A112,Transitions!$C$5:$C$204,"Rework"))</f>
        <v/>
      </c>
      <c r="N112" s="11">
        <f>IF($A112="","",IF($G112="","No",IFERROR(VLOOKUP($G112,States!$A$5:$C$24,3,FALSE),"No")))</f>
        <v/>
      </c>
      <c r="O112" s="16">
        <f>IF($A112="","",IF($N112&lt;&gt;"Yes","",IF(OR($C112="",$H112=""),"",ROUND(($H112-$C112)*24,1))))</f>
        <v/>
      </c>
      <c r="P112" s="11">
        <f>IF($A112="","",IF($K112=0,"No transition logged",IF($N112="Yes","Done",IF(AND($F112&lt;&gt;"",$F112&lt;TODAY()),"Overdue",IF($I112&gt;Tasks!$C$3,"Stalled in "&amp;$G112,"In progress")))))</f>
        <v/>
      </c>
      <c r="Q112" s="7" t="n"/>
    </row>
    <row r="113">
      <c r="A113" s="7" t="n"/>
      <c r="B113" s="7" t="n"/>
      <c r="C113" s="8" t="n"/>
      <c r="D113" s="7" t="n"/>
      <c r="E113" s="7" t="n"/>
      <c r="F113" s="14" t="n"/>
      <c r="G113" s="15">
        <f>IF($A113="","",IFERROR(INDEX(Transitions!$C$5:$C$204,MATCH($A113&amp;"|1",Transitions!$J$5:$J$204,0)),""))</f>
        <v/>
      </c>
      <c r="H113" s="10">
        <f>IF($A113="","",IFERROR(INDEX(Transitions!$E$5:$E$204,MATCH($A113&amp;"|1",Transitions!$J$5:$J$204,0)),""))</f>
        <v/>
      </c>
      <c r="I113" s="16">
        <f>IF($H113="","",ROUND(MAX(0,TODAY()-$H113),1))</f>
        <v/>
      </c>
      <c r="J113" s="11">
        <f>IF($A113="","",IFERROR(INDEX(Transitions!$D$5:$D$204,MATCH($A113&amp;"|1",Transitions!$J$5:$J$204,0)),""))</f>
        <v/>
      </c>
      <c r="K113" s="12">
        <f>IF($A113="","",COUNTIFS(Transitions!$A$5:$A$204,$A113))</f>
        <v/>
      </c>
      <c r="L113" s="16">
        <f>IF($A113="","",SUMIFS(Transitions!$F$5:$F$204,Transitions!$A$5:$A$204,$A113))</f>
        <v/>
      </c>
      <c r="M113" s="12">
        <f>IF($A113="","",COUNTIFS(Transitions!$A$5:$A$204,$A113,Transitions!$C$5:$C$204,"Rework"))</f>
        <v/>
      </c>
      <c r="N113" s="11">
        <f>IF($A113="","",IF($G113="","No",IFERROR(VLOOKUP($G113,States!$A$5:$C$24,3,FALSE),"No")))</f>
        <v/>
      </c>
      <c r="O113" s="16">
        <f>IF($A113="","",IF($N113&lt;&gt;"Yes","",IF(OR($C113="",$H113=""),"",ROUND(($H113-$C113)*24,1))))</f>
        <v/>
      </c>
      <c r="P113" s="11">
        <f>IF($A113="","",IF($K113=0,"No transition logged",IF($N113="Yes","Done",IF(AND($F113&lt;&gt;"",$F113&lt;TODAY()),"Overdue",IF($I113&gt;Tasks!$C$3,"Stalled in "&amp;$G113,"In progress")))))</f>
        <v/>
      </c>
      <c r="Q113" s="7" t="n"/>
    </row>
    <row r="114">
      <c r="A114" s="7" t="n"/>
      <c r="B114" s="7" t="n"/>
      <c r="C114" s="8" t="n"/>
      <c r="D114" s="7" t="n"/>
      <c r="E114" s="7" t="n"/>
      <c r="F114" s="14" t="n"/>
      <c r="G114" s="15">
        <f>IF($A114="","",IFERROR(INDEX(Transitions!$C$5:$C$204,MATCH($A114&amp;"|1",Transitions!$J$5:$J$204,0)),""))</f>
        <v/>
      </c>
      <c r="H114" s="10">
        <f>IF($A114="","",IFERROR(INDEX(Transitions!$E$5:$E$204,MATCH($A114&amp;"|1",Transitions!$J$5:$J$204,0)),""))</f>
        <v/>
      </c>
      <c r="I114" s="16">
        <f>IF($H114="","",ROUND(MAX(0,TODAY()-$H114),1))</f>
        <v/>
      </c>
      <c r="J114" s="11">
        <f>IF($A114="","",IFERROR(INDEX(Transitions!$D$5:$D$204,MATCH($A114&amp;"|1",Transitions!$J$5:$J$204,0)),""))</f>
        <v/>
      </c>
      <c r="K114" s="12">
        <f>IF($A114="","",COUNTIFS(Transitions!$A$5:$A$204,$A114))</f>
        <v/>
      </c>
      <c r="L114" s="16">
        <f>IF($A114="","",SUMIFS(Transitions!$F$5:$F$204,Transitions!$A$5:$A$204,$A114))</f>
        <v/>
      </c>
      <c r="M114" s="12">
        <f>IF($A114="","",COUNTIFS(Transitions!$A$5:$A$204,$A114,Transitions!$C$5:$C$204,"Rework"))</f>
        <v/>
      </c>
      <c r="N114" s="11">
        <f>IF($A114="","",IF($G114="","No",IFERROR(VLOOKUP($G114,States!$A$5:$C$24,3,FALSE),"No")))</f>
        <v/>
      </c>
      <c r="O114" s="16">
        <f>IF($A114="","",IF($N114&lt;&gt;"Yes","",IF(OR($C114="",$H114=""),"",ROUND(($H114-$C114)*24,1))))</f>
        <v/>
      </c>
      <c r="P114" s="11">
        <f>IF($A114="","",IF($K114=0,"No transition logged",IF($N114="Yes","Done",IF(AND($F114&lt;&gt;"",$F114&lt;TODAY()),"Overdue",IF($I114&gt;Tasks!$C$3,"Stalled in "&amp;$G114,"In progress")))))</f>
        <v/>
      </c>
      <c r="Q114" s="7" t="n"/>
    </row>
    <row r="115">
      <c r="A115" s="7" t="n"/>
      <c r="B115" s="7" t="n"/>
      <c r="C115" s="8" t="n"/>
      <c r="D115" s="7" t="n"/>
      <c r="E115" s="7" t="n"/>
      <c r="F115" s="14" t="n"/>
      <c r="G115" s="15">
        <f>IF($A115="","",IFERROR(INDEX(Transitions!$C$5:$C$204,MATCH($A115&amp;"|1",Transitions!$J$5:$J$204,0)),""))</f>
        <v/>
      </c>
      <c r="H115" s="10">
        <f>IF($A115="","",IFERROR(INDEX(Transitions!$E$5:$E$204,MATCH($A115&amp;"|1",Transitions!$J$5:$J$204,0)),""))</f>
        <v/>
      </c>
      <c r="I115" s="16">
        <f>IF($H115="","",ROUND(MAX(0,TODAY()-$H115),1))</f>
        <v/>
      </c>
      <c r="J115" s="11">
        <f>IF($A115="","",IFERROR(INDEX(Transitions!$D$5:$D$204,MATCH($A115&amp;"|1",Transitions!$J$5:$J$204,0)),""))</f>
        <v/>
      </c>
      <c r="K115" s="12">
        <f>IF($A115="","",COUNTIFS(Transitions!$A$5:$A$204,$A115))</f>
        <v/>
      </c>
      <c r="L115" s="16">
        <f>IF($A115="","",SUMIFS(Transitions!$F$5:$F$204,Transitions!$A$5:$A$204,$A115))</f>
        <v/>
      </c>
      <c r="M115" s="12">
        <f>IF($A115="","",COUNTIFS(Transitions!$A$5:$A$204,$A115,Transitions!$C$5:$C$204,"Rework"))</f>
        <v/>
      </c>
      <c r="N115" s="11">
        <f>IF($A115="","",IF($G115="","No",IFERROR(VLOOKUP($G115,States!$A$5:$C$24,3,FALSE),"No")))</f>
        <v/>
      </c>
      <c r="O115" s="16">
        <f>IF($A115="","",IF($N115&lt;&gt;"Yes","",IF(OR($C115="",$H115=""),"",ROUND(($H115-$C115)*24,1))))</f>
        <v/>
      </c>
      <c r="P115" s="11">
        <f>IF($A115="","",IF($K115=0,"No transition logged",IF($N115="Yes","Done",IF(AND($F115&lt;&gt;"",$F115&lt;TODAY()),"Overdue",IF($I115&gt;Tasks!$C$3,"Stalled in "&amp;$G115,"In progress")))))</f>
        <v/>
      </c>
      <c r="Q115" s="7" t="n"/>
    </row>
    <row r="116">
      <c r="A116" s="7" t="n"/>
      <c r="B116" s="7" t="n"/>
      <c r="C116" s="8" t="n"/>
      <c r="D116" s="7" t="n"/>
      <c r="E116" s="7" t="n"/>
      <c r="F116" s="14" t="n"/>
      <c r="G116" s="15">
        <f>IF($A116="","",IFERROR(INDEX(Transitions!$C$5:$C$204,MATCH($A116&amp;"|1",Transitions!$J$5:$J$204,0)),""))</f>
        <v/>
      </c>
      <c r="H116" s="10">
        <f>IF($A116="","",IFERROR(INDEX(Transitions!$E$5:$E$204,MATCH($A116&amp;"|1",Transitions!$J$5:$J$204,0)),""))</f>
        <v/>
      </c>
      <c r="I116" s="16">
        <f>IF($H116="","",ROUND(MAX(0,TODAY()-$H116),1))</f>
        <v/>
      </c>
      <c r="J116" s="11">
        <f>IF($A116="","",IFERROR(INDEX(Transitions!$D$5:$D$204,MATCH($A116&amp;"|1",Transitions!$J$5:$J$204,0)),""))</f>
        <v/>
      </c>
      <c r="K116" s="12">
        <f>IF($A116="","",COUNTIFS(Transitions!$A$5:$A$204,$A116))</f>
        <v/>
      </c>
      <c r="L116" s="16">
        <f>IF($A116="","",SUMIFS(Transitions!$F$5:$F$204,Transitions!$A$5:$A$204,$A116))</f>
        <v/>
      </c>
      <c r="M116" s="12">
        <f>IF($A116="","",COUNTIFS(Transitions!$A$5:$A$204,$A116,Transitions!$C$5:$C$204,"Rework"))</f>
        <v/>
      </c>
      <c r="N116" s="11">
        <f>IF($A116="","",IF($G116="","No",IFERROR(VLOOKUP($G116,States!$A$5:$C$24,3,FALSE),"No")))</f>
        <v/>
      </c>
      <c r="O116" s="16">
        <f>IF($A116="","",IF($N116&lt;&gt;"Yes","",IF(OR($C116="",$H116=""),"",ROUND(($H116-$C116)*24,1))))</f>
        <v/>
      </c>
      <c r="P116" s="11">
        <f>IF($A116="","",IF($K116=0,"No transition logged",IF($N116="Yes","Done",IF(AND($F116&lt;&gt;"",$F116&lt;TODAY()),"Overdue",IF($I116&gt;Tasks!$C$3,"Stalled in "&amp;$G116,"In progress")))))</f>
        <v/>
      </c>
      <c r="Q116" s="7" t="n"/>
    </row>
    <row r="117">
      <c r="A117" s="7" t="n"/>
      <c r="B117" s="7" t="n"/>
      <c r="C117" s="8" t="n"/>
      <c r="D117" s="7" t="n"/>
      <c r="E117" s="7" t="n"/>
      <c r="F117" s="14" t="n"/>
      <c r="G117" s="15">
        <f>IF($A117="","",IFERROR(INDEX(Transitions!$C$5:$C$204,MATCH($A117&amp;"|1",Transitions!$J$5:$J$204,0)),""))</f>
        <v/>
      </c>
      <c r="H117" s="10">
        <f>IF($A117="","",IFERROR(INDEX(Transitions!$E$5:$E$204,MATCH($A117&amp;"|1",Transitions!$J$5:$J$204,0)),""))</f>
        <v/>
      </c>
      <c r="I117" s="16">
        <f>IF($H117="","",ROUND(MAX(0,TODAY()-$H117),1))</f>
        <v/>
      </c>
      <c r="J117" s="11">
        <f>IF($A117="","",IFERROR(INDEX(Transitions!$D$5:$D$204,MATCH($A117&amp;"|1",Transitions!$J$5:$J$204,0)),""))</f>
        <v/>
      </c>
      <c r="K117" s="12">
        <f>IF($A117="","",COUNTIFS(Transitions!$A$5:$A$204,$A117))</f>
        <v/>
      </c>
      <c r="L117" s="16">
        <f>IF($A117="","",SUMIFS(Transitions!$F$5:$F$204,Transitions!$A$5:$A$204,$A117))</f>
        <v/>
      </c>
      <c r="M117" s="12">
        <f>IF($A117="","",COUNTIFS(Transitions!$A$5:$A$204,$A117,Transitions!$C$5:$C$204,"Rework"))</f>
        <v/>
      </c>
      <c r="N117" s="11">
        <f>IF($A117="","",IF($G117="","No",IFERROR(VLOOKUP($G117,States!$A$5:$C$24,3,FALSE),"No")))</f>
        <v/>
      </c>
      <c r="O117" s="16">
        <f>IF($A117="","",IF($N117&lt;&gt;"Yes","",IF(OR($C117="",$H117=""),"",ROUND(($H117-$C117)*24,1))))</f>
        <v/>
      </c>
      <c r="P117" s="11">
        <f>IF($A117="","",IF($K117=0,"No transition logged",IF($N117="Yes","Done",IF(AND($F117&lt;&gt;"",$F117&lt;TODAY()),"Overdue",IF($I117&gt;Tasks!$C$3,"Stalled in "&amp;$G117,"In progress")))))</f>
        <v/>
      </c>
      <c r="Q117" s="7" t="n"/>
    </row>
    <row r="118">
      <c r="A118" s="7" t="n"/>
      <c r="B118" s="7" t="n"/>
      <c r="C118" s="8" t="n"/>
      <c r="D118" s="7" t="n"/>
      <c r="E118" s="7" t="n"/>
      <c r="F118" s="14" t="n"/>
      <c r="G118" s="15">
        <f>IF($A118="","",IFERROR(INDEX(Transitions!$C$5:$C$204,MATCH($A118&amp;"|1",Transitions!$J$5:$J$204,0)),""))</f>
        <v/>
      </c>
      <c r="H118" s="10">
        <f>IF($A118="","",IFERROR(INDEX(Transitions!$E$5:$E$204,MATCH($A118&amp;"|1",Transitions!$J$5:$J$204,0)),""))</f>
        <v/>
      </c>
      <c r="I118" s="16">
        <f>IF($H118="","",ROUND(MAX(0,TODAY()-$H118),1))</f>
        <v/>
      </c>
      <c r="J118" s="11">
        <f>IF($A118="","",IFERROR(INDEX(Transitions!$D$5:$D$204,MATCH($A118&amp;"|1",Transitions!$J$5:$J$204,0)),""))</f>
        <v/>
      </c>
      <c r="K118" s="12">
        <f>IF($A118="","",COUNTIFS(Transitions!$A$5:$A$204,$A118))</f>
        <v/>
      </c>
      <c r="L118" s="16">
        <f>IF($A118="","",SUMIFS(Transitions!$F$5:$F$204,Transitions!$A$5:$A$204,$A118))</f>
        <v/>
      </c>
      <c r="M118" s="12">
        <f>IF($A118="","",COUNTIFS(Transitions!$A$5:$A$204,$A118,Transitions!$C$5:$C$204,"Rework"))</f>
        <v/>
      </c>
      <c r="N118" s="11">
        <f>IF($A118="","",IF($G118="","No",IFERROR(VLOOKUP($G118,States!$A$5:$C$24,3,FALSE),"No")))</f>
        <v/>
      </c>
      <c r="O118" s="16">
        <f>IF($A118="","",IF($N118&lt;&gt;"Yes","",IF(OR($C118="",$H118=""),"",ROUND(($H118-$C118)*24,1))))</f>
        <v/>
      </c>
      <c r="P118" s="11">
        <f>IF($A118="","",IF($K118=0,"No transition logged",IF($N118="Yes","Done",IF(AND($F118&lt;&gt;"",$F118&lt;TODAY()),"Overdue",IF($I118&gt;Tasks!$C$3,"Stalled in "&amp;$G118,"In progress")))))</f>
        <v/>
      </c>
      <c r="Q118" s="7" t="n"/>
    </row>
    <row r="119">
      <c r="A119" s="7" t="n"/>
      <c r="B119" s="7" t="n"/>
      <c r="C119" s="8" t="n"/>
      <c r="D119" s="7" t="n"/>
      <c r="E119" s="7" t="n"/>
      <c r="F119" s="14" t="n"/>
      <c r="G119" s="15">
        <f>IF($A119="","",IFERROR(INDEX(Transitions!$C$5:$C$204,MATCH($A119&amp;"|1",Transitions!$J$5:$J$204,0)),""))</f>
        <v/>
      </c>
      <c r="H119" s="10">
        <f>IF($A119="","",IFERROR(INDEX(Transitions!$E$5:$E$204,MATCH($A119&amp;"|1",Transitions!$J$5:$J$204,0)),""))</f>
        <v/>
      </c>
      <c r="I119" s="16">
        <f>IF($H119="","",ROUND(MAX(0,TODAY()-$H119),1))</f>
        <v/>
      </c>
      <c r="J119" s="11">
        <f>IF($A119="","",IFERROR(INDEX(Transitions!$D$5:$D$204,MATCH($A119&amp;"|1",Transitions!$J$5:$J$204,0)),""))</f>
        <v/>
      </c>
      <c r="K119" s="12">
        <f>IF($A119="","",COUNTIFS(Transitions!$A$5:$A$204,$A119))</f>
        <v/>
      </c>
      <c r="L119" s="16">
        <f>IF($A119="","",SUMIFS(Transitions!$F$5:$F$204,Transitions!$A$5:$A$204,$A119))</f>
        <v/>
      </c>
      <c r="M119" s="12">
        <f>IF($A119="","",COUNTIFS(Transitions!$A$5:$A$204,$A119,Transitions!$C$5:$C$204,"Rework"))</f>
        <v/>
      </c>
      <c r="N119" s="11">
        <f>IF($A119="","",IF($G119="","No",IFERROR(VLOOKUP($G119,States!$A$5:$C$24,3,FALSE),"No")))</f>
        <v/>
      </c>
      <c r="O119" s="16">
        <f>IF($A119="","",IF($N119&lt;&gt;"Yes","",IF(OR($C119="",$H119=""),"",ROUND(($H119-$C119)*24,1))))</f>
        <v/>
      </c>
      <c r="P119" s="11">
        <f>IF($A119="","",IF($K119=0,"No transition logged",IF($N119="Yes","Done",IF(AND($F119&lt;&gt;"",$F119&lt;TODAY()),"Overdue",IF($I119&gt;Tasks!$C$3,"Stalled in "&amp;$G119,"In progress")))))</f>
        <v/>
      </c>
      <c r="Q119" s="7" t="n"/>
    </row>
    <row r="120">
      <c r="A120" s="7" t="n"/>
      <c r="B120" s="7" t="n"/>
      <c r="C120" s="8" t="n"/>
      <c r="D120" s="7" t="n"/>
      <c r="E120" s="7" t="n"/>
      <c r="F120" s="14" t="n"/>
      <c r="G120" s="15">
        <f>IF($A120="","",IFERROR(INDEX(Transitions!$C$5:$C$204,MATCH($A120&amp;"|1",Transitions!$J$5:$J$204,0)),""))</f>
        <v/>
      </c>
      <c r="H120" s="10">
        <f>IF($A120="","",IFERROR(INDEX(Transitions!$E$5:$E$204,MATCH($A120&amp;"|1",Transitions!$J$5:$J$204,0)),""))</f>
        <v/>
      </c>
      <c r="I120" s="16">
        <f>IF($H120="","",ROUND(MAX(0,TODAY()-$H120),1))</f>
        <v/>
      </c>
      <c r="J120" s="11">
        <f>IF($A120="","",IFERROR(INDEX(Transitions!$D$5:$D$204,MATCH($A120&amp;"|1",Transitions!$J$5:$J$204,0)),""))</f>
        <v/>
      </c>
      <c r="K120" s="12">
        <f>IF($A120="","",COUNTIFS(Transitions!$A$5:$A$204,$A120))</f>
        <v/>
      </c>
      <c r="L120" s="16">
        <f>IF($A120="","",SUMIFS(Transitions!$F$5:$F$204,Transitions!$A$5:$A$204,$A120))</f>
        <v/>
      </c>
      <c r="M120" s="12">
        <f>IF($A120="","",COUNTIFS(Transitions!$A$5:$A$204,$A120,Transitions!$C$5:$C$204,"Rework"))</f>
        <v/>
      </c>
      <c r="N120" s="11">
        <f>IF($A120="","",IF($G120="","No",IFERROR(VLOOKUP($G120,States!$A$5:$C$24,3,FALSE),"No")))</f>
        <v/>
      </c>
      <c r="O120" s="16">
        <f>IF($A120="","",IF($N120&lt;&gt;"Yes","",IF(OR($C120="",$H120=""),"",ROUND(($H120-$C120)*24,1))))</f>
        <v/>
      </c>
      <c r="P120" s="11">
        <f>IF($A120="","",IF($K120=0,"No transition logged",IF($N120="Yes","Done",IF(AND($F120&lt;&gt;"",$F120&lt;TODAY()),"Overdue",IF($I120&gt;Tasks!$C$3,"Stalled in "&amp;$G120,"In progress")))))</f>
        <v/>
      </c>
      <c r="Q120" s="7" t="n"/>
    </row>
    <row r="121">
      <c r="A121" s="7" t="n"/>
      <c r="B121" s="7" t="n"/>
      <c r="C121" s="8" t="n"/>
      <c r="D121" s="7" t="n"/>
      <c r="E121" s="7" t="n"/>
      <c r="F121" s="14" t="n"/>
      <c r="G121" s="15">
        <f>IF($A121="","",IFERROR(INDEX(Transitions!$C$5:$C$204,MATCH($A121&amp;"|1",Transitions!$J$5:$J$204,0)),""))</f>
        <v/>
      </c>
      <c r="H121" s="10">
        <f>IF($A121="","",IFERROR(INDEX(Transitions!$E$5:$E$204,MATCH($A121&amp;"|1",Transitions!$J$5:$J$204,0)),""))</f>
        <v/>
      </c>
      <c r="I121" s="16">
        <f>IF($H121="","",ROUND(MAX(0,TODAY()-$H121),1))</f>
        <v/>
      </c>
      <c r="J121" s="11">
        <f>IF($A121="","",IFERROR(INDEX(Transitions!$D$5:$D$204,MATCH($A121&amp;"|1",Transitions!$J$5:$J$204,0)),""))</f>
        <v/>
      </c>
      <c r="K121" s="12">
        <f>IF($A121="","",COUNTIFS(Transitions!$A$5:$A$204,$A121))</f>
        <v/>
      </c>
      <c r="L121" s="16">
        <f>IF($A121="","",SUMIFS(Transitions!$F$5:$F$204,Transitions!$A$5:$A$204,$A121))</f>
        <v/>
      </c>
      <c r="M121" s="12">
        <f>IF($A121="","",COUNTIFS(Transitions!$A$5:$A$204,$A121,Transitions!$C$5:$C$204,"Rework"))</f>
        <v/>
      </c>
      <c r="N121" s="11">
        <f>IF($A121="","",IF($G121="","No",IFERROR(VLOOKUP($G121,States!$A$5:$C$24,3,FALSE),"No")))</f>
        <v/>
      </c>
      <c r="O121" s="16">
        <f>IF($A121="","",IF($N121&lt;&gt;"Yes","",IF(OR($C121="",$H121=""),"",ROUND(($H121-$C121)*24,1))))</f>
        <v/>
      </c>
      <c r="P121" s="11">
        <f>IF($A121="","",IF($K121=0,"No transition logged",IF($N121="Yes","Done",IF(AND($F121&lt;&gt;"",$F121&lt;TODAY()),"Overdue",IF($I121&gt;Tasks!$C$3,"Stalled in "&amp;$G121,"In progress")))))</f>
        <v/>
      </c>
      <c r="Q121" s="7" t="n"/>
    </row>
    <row r="122">
      <c r="A122" s="7" t="n"/>
      <c r="B122" s="7" t="n"/>
      <c r="C122" s="8" t="n"/>
      <c r="D122" s="7" t="n"/>
      <c r="E122" s="7" t="n"/>
      <c r="F122" s="14" t="n"/>
      <c r="G122" s="15">
        <f>IF($A122="","",IFERROR(INDEX(Transitions!$C$5:$C$204,MATCH($A122&amp;"|1",Transitions!$J$5:$J$204,0)),""))</f>
        <v/>
      </c>
      <c r="H122" s="10">
        <f>IF($A122="","",IFERROR(INDEX(Transitions!$E$5:$E$204,MATCH($A122&amp;"|1",Transitions!$J$5:$J$204,0)),""))</f>
        <v/>
      </c>
      <c r="I122" s="16">
        <f>IF($H122="","",ROUND(MAX(0,TODAY()-$H122),1))</f>
        <v/>
      </c>
      <c r="J122" s="11">
        <f>IF($A122="","",IFERROR(INDEX(Transitions!$D$5:$D$204,MATCH($A122&amp;"|1",Transitions!$J$5:$J$204,0)),""))</f>
        <v/>
      </c>
      <c r="K122" s="12">
        <f>IF($A122="","",COUNTIFS(Transitions!$A$5:$A$204,$A122))</f>
        <v/>
      </c>
      <c r="L122" s="16">
        <f>IF($A122="","",SUMIFS(Transitions!$F$5:$F$204,Transitions!$A$5:$A$204,$A122))</f>
        <v/>
      </c>
      <c r="M122" s="12">
        <f>IF($A122="","",COUNTIFS(Transitions!$A$5:$A$204,$A122,Transitions!$C$5:$C$204,"Rework"))</f>
        <v/>
      </c>
      <c r="N122" s="11">
        <f>IF($A122="","",IF($G122="","No",IFERROR(VLOOKUP($G122,States!$A$5:$C$24,3,FALSE),"No")))</f>
        <v/>
      </c>
      <c r="O122" s="16">
        <f>IF($A122="","",IF($N122&lt;&gt;"Yes","",IF(OR($C122="",$H122=""),"",ROUND(($H122-$C122)*24,1))))</f>
        <v/>
      </c>
      <c r="P122" s="11">
        <f>IF($A122="","",IF($K122=0,"No transition logged",IF($N122="Yes","Done",IF(AND($F122&lt;&gt;"",$F122&lt;TODAY()),"Overdue",IF($I122&gt;Tasks!$C$3,"Stalled in "&amp;$G122,"In progress")))))</f>
        <v/>
      </c>
      <c r="Q122" s="7" t="n"/>
    </row>
    <row r="123">
      <c r="A123" s="7" t="n"/>
      <c r="B123" s="7" t="n"/>
      <c r="C123" s="8" t="n"/>
      <c r="D123" s="7" t="n"/>
      <c r="E123" s="7" t="n"/>
      <c r="F123" s="14" t="n"/>
      <c r="G123" s="15">
        <f>IF($A123="","",IFERROR(INDEX(Transitions!$C$5:$C$204,MATCH($A123&amp;"|1",Transitions!$J$5:$J$204,0)),""))</f>
        <v/>
      </c>
      <c r="H123" s="10">
        <f>IF($A123="","",IFERROR(INDEX(Transitions!$E$5:$E$204,MATCH($A123&amp;"|1",Transitions!$J$5:$J$204,0)),""))</f>
        <v/>
      </c>
      <c r="I123" s="16">
        <f>IF($H123="","",ROUND(MAX(0,TODAY()-$H123),1))</f>
        <v/>
      </c>
      <c r="J123" s="11">
        <f>IF($A123="","",IFERROR(INDEX(Transitions!$D$5:$D$204,MATCH($A123&amp;"|1",Transitions!$J$5:$J$204,0)),""))</f>
        <v/>
      </c>
      <c r="K123" s="12">
        <f>IF($A123="","",COUNTIFS(Transitions!$A$5:$A$204,$A123))</f>
        <v/>
      </c>
      <c r="L123" s="16">
        <f>IF($A123="","",SUMIFS(Transitions!$F$5:$F$204,Transitions!$A$5:$A$204,$A123))</f>
        <v/>
      </c>
      <c r="M123" s="12">
        <f>IF($A123="","",COUNTIFS(Transitions!$A$5:$A$204,$A123,Transitions!$C$5:$C$204,"Rework"))</f>
        <v/>
      </c>
      <c r="N123" s="11">
        <f>IF($A123="","",IF($G123="","No",IFERROR(VLOOKUP($G123,States!$A$5:$C$24,3,FALSE),"No")))</f>
        <v/>
      </c>
      <c r="O123" s="16">
        <f>IF($A123="","",IF($N123&lt;&gt;"Yes","",IF(OR($C123="",$H123=""),"",ROUND(($H123-$C123)*24,1))))</f>
        <v/>
      </c>
      <c r="P123" s="11">
        <f>IF($A123="","",IF($K123=0,"No transition logged",IF($N123="Yes","Done",IF(AND($F123&lt;&gt;"",$F123&lt;TODAY()),"Overdue",IF($I123&gt;Tasks!$C$3,"Stalled in "&amp;$G123,"In progress")))))</f>
        <v/>
      </c>
      <c r="Q123" s="7" t="n"/>
    </row>
    <row r="124">
      <c r="A124" s="7" t="n"/>
      <c r="B124" s="7" t="n"/>
      <c r="C124" s="8" t="n"/>
      <c r="D124" s="7" t="n"/>
      <c r="E124" s="7" t="n"/>
      <c r="F124" s="14" t="n"/>
      <c r="G124" s="15">
        <f>IF($A124="","",IFERROR(INDEX(Transitions!$C$5:$C$204,MATCH($A124&amp;"|1",Transitions!$J$5:$J$204,0)),""))</f>
        <v/>
      </c>
      <c r="H124" s="10">
        <f>IF($A124="","",IFERROR(INDEX(Transitions!$E$5:$E$204,MATCH($A124&amp;"|1",Transitions!$J$5:$J$204,0)),""))</f>
        <v/>
      </c>
      <c r="I124" s="16">
        <f>IF($H124="","",ROUND(MAX(0,TODAY()-$H124),1))</f>
        <v/>
      </c>
      <c r="J124" s="11">
        <f>IF($A124="","",IFERROR(INDEX(Transitions!$D$5:$D$204,MATCH($A124&amp;"|1",Transitions!$J$5:$J$204,0)),""))</f>
        <v/>
      </c>
      <c r="K124" s="12">
        <f>IF($A124="","",COUNTIFS(Transitions!$A$5:$A$204,$A124))</f>
        <v/>
      </c>
      <c r="L124" s="16">
        <f>IF($A124="","",SUMIFS(Transitions!$F$5:$F$204,Transitions!$A$5:$A$204,$A124))</f>
        <v/>
      </c>
      <c r="M124" s="12">
        <f>IF($A124="","",COUNTIFS(Transitions!$A$5:$A$204,$A124,Transitions!$C$5:$C$204,"Rework"))</f>
        <v/>
      </c>
      <c r="N124" s="11">
        <f>IF($A124="","",IF($G124="","No",IFERROR(VLOOKUP($G124,States!$A$5:$C$24,3,FALSE),"No")))</f>
        <v/>
      </c>
      <c r="O124" s="16">
        <f>IF($A124="","",IF($N124&lt;&gt;"Yes","",IF(OR($C124="",$H124=""),"",ROUND(($H124-$C124)*24,1))))</f>
        <v/>
      </c>
      <c r="P124" s="11">
        <f>IF($A124="","",IF($K124=0,"No transition logged",IF($N124="Yes","Done",IF(AND($F124&lt;&gt;"",$F124&lt;TODAY()),"Overdue",IF($I124&gt;Tasks!$C$3,"Stalled in "&amp;$G124,"In progress")))))</f>
        <v/>
      </c>
      <c r="Q124" s="7" t="n"/>
    </row>
    <row r="125">
      <c r="A125" s="7" t="n"/>
      <c r="B125" s="7" t="n"/>
      <c r="C125" s="8" t="n"/>
      <c r="D125" s="7" t="n"/>
      <c r="E125" s="7" t="n"/>
      <c r="F125" s="14" t="n"/>
      <c r="G125" s="15">
        <f>IF($A125="","",IFERROR(INDEX(Transitions!$C$5:$C$204,MATCH($A125&amp;"|1",Transitions!$J$5:$J$204,0)),""))</f>
        <v/>
      </c>
      <c r="H125" s="10">
        <f>IF($A125="","",IFERROR(INDEX(Transitions!$E$5:$E$204,MATCH($A125&amp;"|1",Transitions!$J$5:$J$204,0)),""))</f>
        <v/>
      </c>
      <c r="I125" s="16">
        <f>IF($H125="","",ROUND(MAX(0,TODAY()-$H125),1))</f>
        <v/>
      </c>
      <c r="J125" s="11">
        <f>IF($A125="","",IFERROR(INDEX(Transitions!$D$5:$D$204,MATCH($A125&amp;"|1",Transitions!$J$5:$J$204,0)),""))</f>
        <v/>
      </c>
      <c r="K125" s="12">
        <f>IF($A125="","",COUNTIFS(Transitions!$A$5:$A$204,$A125))</f>
        <v/>
      </c>
      <c r="L125" s="16">
        <f>IF($A125="","",SUMIFS(Transitions!$F$5:$F$204,Transitions!$A$5:$A$204,$A125))</f>
        <v/>
      </c>
      <c r="M125" s="12">
        <f>IF($A125="","",COUNTIFS(Transitions!$A$5:$A$204,$A125,Transitions!$C$5:$C$204,"Rework"))</f>
        <v/>
      </c>
      <c r="N125" s="11">
        <f>IF($A125="","",IF($G125="","No",IFERROR(VLOOKUP($G125,States!$A$5:$C$24,3,FALSE),"No")))</f>
        <v/>
      </c>
      <c r="O125" s="16">
        <f>IF($A125="","",IF($N125&lt;&gt;"Yes","",IF(OR($C125="",$H125=""),"",ROUND(($H125-$C125)*24,1))))</f>
        <v/>
      </c>
      <c r="P125" s="11">
        <f>IF($A125="","",IF($K125=0,"No transition logged",IF($N125="Yes","Done",IF(AND($F125&lt;&gt;"",$F125&lt;TODAY()),"Overdue",IF($I125&gt;Tasks!$C$3,"Stalled in "&amp;$G125,"In progress")))))</f>
        <v/>
      </c>
      <c r="Q125" s="7" t="n"/>
    </row>
    <row r="126">
      <c r="A126" s="7" t="n"/>
      <c r="B126" s="7" t="n"/>
      <c r="C126" s="8" t="n"/>
      <c r="D126" s="7" t="n"/>
      <c r="E126" s="7" t="n"/>
      <c r="F126" s="14" t="n"/>
      <c r="G126" s="15">
        <f>IF($A126="","",IFERROR(INDEX(Transitions!$C$5:$C$204,MATCH($A126&amp;"|1",Transitions!$J$5:$J$204,0)),""))</f>
        <v/>
      </c>
      <c r="H126" s="10">
        <f>IF($A126="","",IFERROR(INDEX(Transitions!$E$5:$E$204,MATCH($A126&amp;"|1",Transitions!$J$5:$J$204,0)),""))</f>
        <v/>
      </c>
      <c r="I126" s="16">
        <f>IF($H126="","",ROUND(MAX(0,TODAY()-$H126),1))</f>
        <v/>
      </c>
      <c r="J126" s="11">
        <f>IF($A126="","",IFERROR(INDEX(Transitions!$D$5:$D$204,MATCH($A126&amp;"|1",Transitions!$J$5:$J$204,0)),""))</f>
        <v/>
      </c>
      <c r="K126" s="12">
        <f>IF($A126="","",COUNTIFS(Transitions!$A$5:$A$204,$A126))</f>
        <v/>
      </c>
      <c r="L126" s="16">
        <f>IF($A126="","",SUMIFS(Transitions!$F$5:$F$204,Transitions!$A$5:$A$204,$A126))</f>
        <v/>
      </c>
      <c r="M126" s="12">
        <f>IF($A126="","",COUNTIFS(Transitions!$A$5:$A$204,$A126,Transitions!$C$5:$C$204,"Rework"))</f>
        <v/>
      </c>
      <c r="N126" s="11">
        <f>IF($A126="","",IF($G126="","No",IFERROR(VLOOKUP($G126,States!$A$5:$C$24,3,FALSE),"No")))</f>
        <v/>
      </c>
      <c r="O126" s="16">
        <f>IF($A126="","",IF($N126&lt;&gt;"Yes","",IF(OR($C126="",$H126=""),"",ROUND(($H126-$C126)*24,1))))</f>
        <v/>
      </c>
      <c r="P126" s="11">
        <f>IF($A126="","",IF($K126=0,"No transition logged",IF($N126="Yes","Done",IF(AND($F126&lt;&gt;"",$F126&lt;TODAY()),"Overdue",IF($I126&gt;Tasks!$C$3,"Stalled in "&amp;$G126,"In progress")))))</f>
        <v/>
      </c>
      <c r="Q126" s="7" t="n"/>
    </row>
    <row r="127">
      <c r="A127" s="7" t="n"/>
      <c r="B127" s="7" t="n"/>
      <c r="C127" s="8" t="n"/>
      <c r="D127" s="7" t="n"/>
      <c r="E127" s="7" t="n"/>
      <c r="F127" s="14" t="n"/>
      <c r="G127" s="15">
        <f>IF($A127="","",IFERROR(INDEX(Transitions!$C$5:$C$204,MATCH($A127&amp;"|1",Transitions!$J$5:$J$204,0)),""))</f>
        <v/>
      </c>
      <c r="H127" s="10">
        <f>IF($A127="","",IFERROR(INDEX(Transitions!$E$5:$E$204,MATCH($A127&amp;"|1",Transitions!$J$5:$J$204,0)),""))</f>
        <v/>
      </c>
      <c r="I127" s="16">
        <f>IF($H127="","",ROUND(MAX(0,TODAY()-$H127),1))</f>
        <v/>
      </c>
      <c r="J127" s="11">
        <f>IF($A127="","",IFERROR(INDEX(Transitions!$D$5:$D$204,MATCH($A127&amp;"|1",Transitions!$J$5:$J$204,0)),""))</f>
        <v/>
      </c>
      <c r="K127" s="12">
        <f>IF($A127="","",COUNTIFS(Transitions!$A$5:$A$204,$A127))</f>
        <v/>
      </c>
      <c r="L127" s="16">
        <f>IF($A127="","",SUMIFS(Transitions!$F$5:$F$204,Transitions!$A$5:$A$204,$A127))</f>
        <v/>
      </c>
      <c r="M127" s="12">
        <f>IF($A127="","",COUNTIFS(Transitions!$A$5:$A$204,$A127,Transitions!$C$5:$C$204,"Rework"))</f>
        <v/>
      </c>
      <c r="N127" s="11">
        <f>IF($A127="","",IF($G127="","No",IFERROR(VLOOKUP($G127,States!$A$5:$C$24,3,FALSE),"No")))</f>
        <v/>
      </c>
      <c r="O127" s="16">
        <f>IF($A127="","",IF($N127&lt;&gt;"Yes","",IF(OR($C127="",$H127=""),"",ROUND(($H127-$C127)*24,1))))</f>
        <v/>
      </c>
      <c r="P127" s="11">
        <f>IF($A127="","",IF($K127=0,"No transition logged",IF($N127="Yes","Done",IF(AND($F127&lt;&gt;"",$F127&lt;TODAY()),"Overdue",IF($I127&gt;Tasks!$C$3,"Stalled in "&amp;$G127,"In progress")))))</f>
        <v/>
      </c>
      <c r="Q127" s="7" t="n"/>
    </row>
    <row r="128">
      <c r="A128" s="7" t="n"/>
      <c r="B128" s="7" t="n"/>
      <c r="C128" s="8" t="n"/>
      <c r="D128" s="7" t="n"/>
      <c r="E128" s="7" t="n"/>
      <c r="F128" s="14" t="n"/>
      <c r="G128" s="15">
        <f>IF($A128="","",IFERROR(INDEX(Transitions!$C$5:$C$204,MATCH($A128&amp;"|1",Transitions!$J$5:$J$204,0)),""))</f>
        <v/>
      </c>
      <c r="H128" s="10">
        <f>IF($A128="","",IFERROR(INDEX(Transitions!$E$5:$E$204,MATCH($A128&amp;"|1",Transitions!$J$5:$J$204,0)),""))</f>
        <v/>
      </c>
      <c r="I128" s="16">
        <f>IF($H128="","",ROUND(MAX(0,TODAY()-$H128),1))</f>
        <v/>
      </c>
      <c r="J128" s="11">
        <f>IF($A128="","",IFERROR(INDEX(Transitions!$D$5:$D$204,MATCH($A128&amp;"|1",Transitions!$J$5:$J$204,0)),""))</f>
        <v/>
      </c>
      <c r="K128" s="12">
        <f>IF($A128="","",COUNTIFS(Transitions!$A$5:$A$204,$A128))</f>
        <v/>
      </c>
      <c r="L128" s="16">
        <f>IF($A128="","",SUMIFS(Transitions!$F$5:$F$204,Transitions!$A$5:$A$204,$A128))</f>
        <v/>
      </c>
      <c r="M128" s="12">
        <f>IF($A128="","",COUNTIFS(Transitions!$A$5:$A$204,$A128,Transitions!$C$5:$C$204,"Rework"))</f>
        <v/>
      </c>
      <c r="N128" s="11">
        <f>IF($A128="","",IF($G128="","No",IFERROR(VLOOKUP($G128,States!$A$5:$C$24,3,FALSE),"No")))</f>
        <v/>
      </c>
      <c r="O128" s="16">
        <f>IF($A128="","",IF($N128&lt;&gt;"Yes","",IF(OR($C128="",$H128=""),"",ROUND(($H128-$C128)*24,1))))</f>
        <v/>
      </c>
      <c r="P128" s="11">
        <f>IF($A128="","",IF($K128=0,"No transition logged",IF($N128="Yes","Done",IF(AND($F128&lt;&gt;"",$F128&lt;TODAY()),"Overdue",IF($I128&gt;Tasks!$C$3,"Stalled in "&amp;$G128,"In progress")))))</f>
        <v/>
      </c>
      <c r="Q128" s="7" t="n"/>
    </row>
    <row r="129">
      <c r="A129" s="7" t="n"/>
      <c r="B129" s="7" t="n"/>
      <c r="C129" s="8" t="n"/>
      <c r="D129" s="7" t="n"/>
      <c r="E129" s="7" t="n"/>
      <c r="F129" s="14" t="n"/>
      <c r="G129" s="15">
        <f>IF($A129="","",IFERROR(INDEX(Transitions!$C$5:$C$204,MATCH($A129&amp;"|1",Transitions!$J$5:$J$204,0)),""))</f>
        <v/>
      </c>
      <c r="H129" s="10">
        <f>IF($A129="","",IFERROR(INDEX(Transitions!$E$5:$E$204,MATCH($A129&amp;"|1",Transitions!$J$5:$J$204,0)),""))</f>
        <v/>
      </c>
      <c r="I129" s="16">
        <f>IF($H129="","",ROUND(MAX(0,TODAY()-$H129),1))</f>
        <v/>
      </c>
      <c r="J129" s="11">
        <f>IF($A129="","",IFERROR(INDEX(Transitions!$D$5:$D$204,MATCH($A129&amp;"|1",Transitions!$J$5:$J$204,0)),""))</f>
        <v/>
      </c>
      <c r="K129" s="12">
        <f>IF($A129="","",COUNTIFS(Transitions!$A$5:$A$204,$A129))</f>
        <v/>
      </c>
      <c r="L129" s="16">
        <f>IF($A129="","",SUMIFS(Transitions!$F$5:$F$204,Transitions!$A$5:$A$204,$A129))</f>
        <v/>
      </c>
      <c r="M129" s="12">
        <f>IF($A129="","",COUNTIFS(Transitions!$A$5:$A$204,$A129,Transitions!$C$5:$C$204,"Rework"))</f>
        <v/>
      </c>
      <c r="N129" s="11">
        <f>IF($A129="","",IF($G129="","No",IFERROR(VLOOKUP($G129,States!$A$5:$C$24,3,FALSE),"No")))</f>
        <v/>
      </c>
      <c r="O129" s="16">
        <f>IF($A129="","",IF($N129&lt;&gt;"Yes","",IF(OR($C129="",$H129=""),"",ROUND(($H129-$C129)*24,1))))</f>
        <v/>
      </c>
      <c r="P129" s="11">
        <f>IF($A129="","",IF($K129=0,"No transition logged",IF($N129="Yes","Done",IF(AND($F129&lt;&gt;"",$F129&lt;TODAY()),"Overdue",IF($I129&gt;Tasks!$C$3,"Stalled in "&amp;$G129,"In progress")))))</f>
        <v/>
      </c>
      <c r="Q129" s="7" t="n"/>
    </row>
    <row r="130">
      <c r="A130" s="7" t="n"/>
      <c r="B130" s="7" t="n"/>
      <c r="C130" s="8" t="n"/>
      <c r="D130" s="7" t="n"/>
      <c r="E130" s="7" t="n"/>
      <c r="F130" s="14" t="n"/>
      <c r="G130" s="15">
        <f>IF($A130="","",IFERROR(INDEX(Transitions!$C$5:$C$204,MATCH($A130&amp;"|1",Transitions!$J$5:$J$204,0)),""))</f>
        <v/>
      </c>
      <c r="H130" s="10">
        <f>IF($A130="","",IFERROR(INDEX(Transitions!$E$5:$E$204,MATCH($A130&amp;"|1",Transitions!$J$5:$J$204,0)),""))</f>
        <v/>
      </c>
      <c r="I130" s="16">
        <f>IF($H130="","",ROUND(MAX(0,TODAY()-$H130),1))</f>
        <v/>
      </c>
      <c r="J130" s="11">
        <f>IF($A130="","",IFERROR(INDEX(Transitions!$D$5:$D$204,MATCH($A130&amp;"|1",Transitions!$J$5:$J$204,0)),""))</f>
        <v/>
      </c>
      <c r="K130" s="12">
        <f>IF($A130="","",COUNTIFS(Transitions!$A$5:$A$204,$A130))</f>
        <v/>
      </c>
      <c r="L130" s="16">
        <f>IF($A130="","",SUMIFS(Transitions!$F$5:$F$204,Transitions!$A$5:$A$204,$A130))</f>
        <v/>
      </c>
      <c r="M130" s="12">
        <f>IF($A130="","",COUNTIFS(Transitions!$A$5:$A$204,$A130,Transitions!$C$5:$C$204,"Rework"))</f>
        <v/>
      </c>
      <c r="N130" s="11">
        <f>IF($A130="","",IF($G130="","No",IFERROR(VLOOKUP($G130,States!$A$5:$C$24,3,FALSE),"No")))</f>
        <v/>
      </c>
      <c r="O130" s="16">
        <f>IF($A130="","",IF($N130&lt;&gt;"Yes","",IF(OR($C130="",$H130=""),"",ROUND(($H130-$C130)*24,1))))</f>
        <v/>
      </c>
      <c r="P130" s="11">
        <f>IF($A130="","",IF($K130=0,"No transition logged",IF($N130="Yes","Done",IF(AND($F130&lt;&gt;"",$F130&lt;TODAY()),"Overdue",IF($I130&gt;Tasks!$C$3,"Stalled in "&amp;$G130,"In progress")))))</f>
        <v/>
      </c>
      <c r="Q130" s="7" t="n"/>
    </row>
    <row r="131">
      <c r="A131" s="7" t="n"/>
      <c r="B131" s="7" t="n"/>
      <c r="C131" s="8" t="n"/>
      <c r="D131" s="7" t="n"/>
      <c r="E131" s="7" t="n"/>
      <c r="F131" s="14" t="n"/>
      <c r="G131" s="15">
        <f>IF($A131="","",IFERROR(INDEX(Transitions!$C$5:$C$204,MATCH($A131&amp;"|1",Transitions!$J$5:$J$204,0)),""))</f>
        <v/>
      </c>
      <c r="H131" s="10">
        <f>IF($A131="","",IFERROR(INDEX(Transitions!$E$5:$E$204,MATCH($A131&amp;"|1",Transitions!$J$5:$J$204,0)),""))</f>
        <v/>
      </c>
      <c r="I131" s="16">
        <f>IF($H131="","",ROUND(MAX(0,TODAY()-$H131),1))</f>
        <v/>
      </c>
      <c r="J131" s="11">
        <f>IF($A131="","",IFERROR(INDEX(Transitions!$D$5:$D$204,MATCH($A131&amp;"|1",Transitions!$J$5:$J$204,0)),""))</f>
        <v/>
      </c>
      <c r="K131" s="12">
        <f>IF($A131="","",COUNTIFS(Transitions!$A$5:$A$204,$A131))</f>
        <v/>
      </c>
      <c r="L131" s="16">
        <f>IF($A131="","",SUMIFS(Transitions!$F$5:$F$204,Transitions!$A$5:$A$204,$A131))</f>
        <v/>
      </c>
      <c r="M131" s="12">
        <f>IF($A131="","",COUNTIFS(Transitions!$A$5:$A$204,$A131,Transitions!$C$5:$C$204,"Rework"))</f>
        <v/>
      </c>
      <c r="N131" s="11">
        <f>IF($A131="","",IF($G131="","No",IFERROR(VLOOKUP($G131,States!$A$5:$C$24,3,FALSE),"No")))</f>
        <v/>
      </c>
      <c r="O131" s="16">
        <f>IF($A131="","",IF($N131&lt;&gt;"Yes","",IF(OR($C131="",$H131=""),"",ROUND(($H131-$C131)*24,1))))</f>
        <v/>
      </c>
      <c r="P131" s="11">
        <f>IF($A131="","",IF($K131=0,"No transition logged",IF($N131="Yes","Done",IF(AND($F131&lt;&gt;"",$F131&lt;TODAY()),"Overdue",IF($I131&gt;Tasks!$C$3,"Stalled in "&amp;$G131,"In progress")))))</f>
        <v/>
      </c>
      <c r="Q131" s="7" t="n"/>
    </row>
    <row r="132">
      <c r="A132" s="7" t="n"/>
      <c r="B132" s="7" t="n"/>
      <c r="C132" s="8" t="n"/>
      <c r="D132" s="7" t="n"/>
      <c r="E132" s="7" t="n"/>
      <c r="F132" s="14" t="n"/>
      <c r="G132" s="15">
        <f>IF($A132="","",IFERROR(INDEX(Transitions!$C$5:$C$204,MATCH($A132&amp;"|1",Transitions!$J$5:$J$204,0)),""))</f>
        <v/>
      </c>
      <c r="H132" s="10">
        <f>IF($A132="","",IFERROR(INDEX(Transitions!$E$5:$E$204,MATCH($A132&amp;"|1",Transitions!$J$5:$J$204,0)),""))</f>
        <v/>
      </c>
      <c r="I132" s="16">
        <f>IF($H132="","",ROUND(MAX(0,TODAY()-$H132),1))</f>
        <v/>
      </c>
      <c r="J132" s="11">
        <f>IF($A132="","",IFERROR(INDEX(Transitions!$D$5:$D$204,MATCH($A132&amp;"|1",Transitions!$J$5:$J$204,0)),""))</f>
        <v/>
      </c>
      <c r="K132" s="12">
        <f>IF($A132="","",COUNTIFS(Transitions!$A$5:$A$204,$A132))</f>
        <v/>
      </c>
      <c r="L132" s="16">
        <f>IF($A132="","",SUMIFS(Transitions!$F$5:$F$204,Transitions!$A$5:$A$204,$A132))</f>
        <v/>
      </c>
      <c r="M132" s="12">
        <f>IF($A132="","",COUNTIFS(Transitions!$A$5:$A$204,$A132,Transitions!$C$5:$C$204,"Rework"))</f>
        <v/>
      </c>
      <c r="N132" s="11">
        <f>IF($A132="","",IF($G132="","No",IFERROR(VLOOKUP($G132,States!$A$5:$C$24,3,FALSE),"No")))</f>
        <v/>
      </c>
      <c r="O132" s="16">
        <f>IF($A132="","",IF($N132&lt;&gt;"Yes","",IF(OR($C132="",$H132=""),"",ROUND(($H132-$C132)*24,1))))</f>
        <v/>
      </c>
      <c r="P132" s="11">
        <f>IF($A132="","",IF($K132=0,"No transition logged",IF($N132="Yes","Done",IF(AND($F132&lt;&gt;"",$F132&lt;TODAY()),"Overdue",IF($I132&gt;Tasks!$C$3,"Stalled in "&amp;$G132,"In progress")))))</f>
        <v/>
      </c>
      <c r="Q132" s="7" t="n"/>
    </row>
    <row r="133">
      <c r="A133" s="7" t="n"/>
      <c r="B133" s="7" t="n"/>
      <c r="C133" s="8" t="n"/>
      <c r="D133" s="7" t="n"/>
      <c r="E133" s="7" t="n"/>
      <c r="F133" s="14" t="n"/>
      <c r="G133" s="15">
        <f>IF($A133="","",IFERROR(INDEX(Transitions!$C$5:$C$204,MATCH($A133&amp;"|1",Transitions!$J$5:$J$204,0)),""))</f>
        <v/>
      </c>
      <c r="H133" s="10">
        <f>IF($A133="","",IFERROR(INDEX(Transitions!$E$5:$E$204,MATCH($A133&amp;"|1",Transitions!$J$5:$J$204,0)),""))</f>
        <v/>
      </c>
      <c r="I133" s="16">
        <f>IF($H133="","",ROUND(MAX(0,TODAY()-$H133),1))</f>
        <v/>
      </c>
      <c r="J133" s="11">
        <f>IF($A133="","",IFERROR(INDEX(Transitions!$D$5:$D$204,MATCH($A133&amp;"|1",Transitions!$J$5:$J$204,0)),""))</f>
        <v/>
      </c>
      <c r="K133" s="12">
        <f>IF($A133="","",COUNTIFS(Transitions!$A$5:$A$204,$A133))</f>
        <v/>
      </c>
      <c r="L133" s="16">
        <f>IF($A133="","",SUMIFS(Transitions!$F$5:$F$204,Transitions!$A$5:$A$204,$A133))</f>
        <v/>
      </c>
      <c r="M133" s="12">
        <f>IF($A133="","",COUNTIFS(Transitions!$A$5:$A$204,$A133,Transitions!$C$5:$C$204,"Rework"))</f>
        <v/>
      </c>
      <c r="N133" s="11">
        <f>IF($A133="","",IF($G133="","No",IFERROR(VLOOKUP($G133,States!$A$5:$C$24,3,FALSE),"No")))</f>
        <v/>
      </c>
      <c r="O133" s="16">
        <f>IF($A133="","",IF($N133&lt;&gt;"Yes","",IF(OR($C133="",$H133=""),"",ROUND(($H133-$C133)*24,1))))</f>
        <v/>
      </c>
      <c r="P133" s="11">
        <f>IF($A133="","",IF($K133=0,"No transition logged",IF($N133="Yes","Done",IF(AND($F133&lt;&gt;"",$F133&lt;TODAY()),"Overdue",IF($I133&gt;Tasks!$C$3,"Stalled in "&amp;$G133,"In progress")))))</f>
        <v/>
      </c>
      <c r="Q133" s="7" t="n"/>
    </row>
    <row r="134">
      <c r="A134" s="7" t="n"/>
      <c r="B134" s="7" t="n"/>
      <c r="C134" s="8" t="n"/>
      <c r="D134" s="7" t="n"/>
      <c r="E134" s="7" t="n"/>
      <c r="F134" s="14" t="n"/>
      <c r="G134" s="15">
        <f>IF($A134="","",IFERROR(INDEX(Transitions!$C$5:$C$204,MATCH($A134&amp;"|1",Transitions!$J$5:$J$204,0)),""))</f>
        <v/>
      </c>
      <c r="H134" s="10">
        <f>IF($A134="","",IFERROR(INDEX(Transitions!$E$5:$E$204,MATCH($A134&amp;"|1",Transitions!$J$5:$J$204,0)),""))</f>
        <v/>
      </c>
      <c r="I134" s="16">
        <f>IF($H134="","",ROUND(MAX(0,TODAY()-$H134),1))</f>
        <v/>
      </c>
      <c r="J134" s="11">
        <f>IF($A134="","",IFERROR(INDEX(Transitions!$D$5:$D$204,MATCH($A134&amp;"|1",Transitions!$J$5:$J$204,0)),""))</f>
        <v/>
      </c>
      <c r="K134" s="12">
        <f>IF($A134="","",COUNTIFS(Transitions!$A$5:$A$204,$A134))</f>
        <v/>
      </c>
      <c r="L134" s="16">
        <f>IF($A134="","",SUMIFS(Transitions!$F$5:$F$204,Transitions!$A$5:$A$204,$A134))</f>
        <v/>
      </c>
      <c r="M134" s="12">
        <f>IF($A134="","",COUNTIFS(Transitions!$A$5:$A$204,$A134,Transitions!$C$5:$C$204,"Rework"))</f>
        <v/>
      </c>
      <c r="N134" s="11">
        <f>IF($A134="","",IF($G134="","No",IFERROR(VLOOKUP($G134,States!$A$5:$C$24,3,FALSE),"No")))</f>
        <v/>
      </c>
      <c r="O134" s="16">
        <f>IF($A134="","",IF($N134&lt;&gt;"Yes","",IF(OR($C134="",$H134=""),"",ROUND(($H134-$C134)*24,1))))</f>
        <v/>
      </c>
      <c r="P134" s="11">
        <f>IF($A134="","",IF($K134=0,"No transition logged",IF($N134="Yes","Done",IF(AND($F134&lt;&gt;"",$F134&lt;TODAY()),"Overdue",IF($I134&gt;Tasks!$C$3,"Stalled in "&amp;$G134,"In progress")))))</f>
        <v/>
      </c>
      <c r="Q134" s="7" t="n"/>
    </row>
    <row r="135">
      <c r="A135" s="7" t="n"/>
      <c r="B135" s="7" t="n"/>
      <c r="C135" s="8" t="n"/>
      <c r="D135" s="7" t="n"/>
      <c r="E135" s="7" t="n"/>
      <c r="F135" s="14" t="n"/>
      <c r="G135" s="15">
        <f>IF($A135="","",IFERROR(INDEX(Transitions!$C$5:$C$204,MATCH($A135&amp;"|1",Transitions!$J$5:$J$204,0)),""))</f>
        <v/>
      </c>
      <c r="H135" s="10">
        <f>IF($A135="","",IFERROR(INDEX(Transitions!$E$5:$E$204,MATCH($A135&amp;"|1",Transitions!$J$5:$J$204,0)),""))</f>
        <v/>
      </c>
      <c r="I135" s="16">
        <f>IF($H135="","",ROUND(MAX(0,TODAY()-$H135),1))</f>
        <v/>
      </c>
      <c r="J135" s="11">
        <f>IF($A135="","",IFERROR(INDEX(Transitions!$D$5:$D$204,MATCH($A135&amp;"|1",Transitions!$J$5:$J$204,0)),""))</f>
        <v/>
      </c>
      <c r="K135" s="12">
        <f>IF($A135="","",COUNTIFS(Transitions!$A$5:$A$204,$A135))</f>
        <v/>
      </c>
      <c r="L135" s="16">
        <f>IF($A135="","",SUMIFS(Transitions!$F$5:$F$204,Transitions!$A$5:$A$204,$A135))</f>
        <v/>
      </c>
      <c r="M135" s="12">
        <f>IF($A135="","",COUNTIFS(Transitions!$A$5:$A$204,$A135,Transitions!$C$5:$C$204,"Rework"))</f>
        <v/>
      </c>
      <c r="N135" s="11">
        <f>IF($A135="","",IF($G135="","No",IFERROR(VLOOKUP($G135,States!$A$5:$C$24,3,FALSE),"No")))</f>
        <v/>
      </c>
      <c r="O135" s="16">
        <f>IF($A135="","",IF($N135&lt;&gt;"Yes","",IF(OR($C135="",$H135=""),"",ROUND(($H135-$C135)*24,1))))</f>
        <v/>
      </c>
      <c r="P135" s="11">
        <f>IF($A135="","",IF($K135=0,"No transition logged",IF($N135="Yes","Done",IF(AND($F135&lt;&gt;"",$F135&lt;TODAY()),"Overdue",IF($I135&gt;Tasks!$C$3,"Stalled in "&amp;$G135,"In progress")))))</f>
        <v/>
      </c>
      <c r="Q135" s="7" t="n"/>
    </row>
    <row r="136">
      <c r="A136" s="7" t="n"/>
      <c r="B136" s="7" t="n"/>
      <c r="C136" s="8" t="n"/>
      <c r="D136" s="7" t="n"/>
      <c r="E136" s="7" t="n"/>
      <c r="F136" s="14" t="n"/>
      <c r="G136" s="15">
        <f>IF($A136="","",IFERROR(INDEX(Transitions!$C$5:$C$204,MATCH($A136&amp;"|1",Transitions!$J$5:$J$204,0)),""))</f>
        <v/>
      </c>
      <c r="H136" s="10">
        <f>IF($A136="","",IFERROR(INDEX(Transitions!$E$5:$E$204,MATCH($A136&amp;"|1",Transitions!$J$5:$J$204,0)),""))</f>
        <v/>
      </c>
      <c r="I136" s="16">
        <f>IF($H136="","",ROUND(MAX(0,TODAY()-$H136),1))</f>
        <v/>
      </c>
      <c r="J136" s="11">
        <f>IF($A136="","",IFERROR(INDEX(Transitions!$D$5:$D$204,MATCH($A136&amp;"|1",Transitions!$J$5:$J$204,0)),""))</f>
        <v/>
      </c>
      <c r="K136" s="12">
        <f>IF($A136="","",COUNTIFS(Transitions!$A$5:$A$204,$A136))</f>
        <v/>
      </c>
      <c r="L136" s="16">
        <f>IF($A136="","",SUMIFS(Transitions!$F$5:$F$204,Transitions!$A$5:$A$204,$A136))</f>
        <v/>
      </c>
      <c r="M136" s="12">
        <f>IF($A136="","",COUNTIFS(Transitions!$A$5:$A$204,$A136,Transitions!$C$5:$C$204,"Rework"))</f>
        <v/>
      </c>
      <c r="N136" s="11">
        <f>IF($A136="","",IF($G136="","No",IFERROR(VLOOKUP($G136,States!$A$5:$C$24,3,FALSE),"No")))</f>
        <v/>
      </c>
      <c r="O136" s="16">
        <f>IF($A136="","",IF($N136&lt;&gt;"Yes","",IF(OR($C136="",$H136=""),"",ROUND(($H136-$C136)*24,1))))</f>
        <v/>
      </c>
      <c r="P136" s="11">
        <f>IF($A136="","",IF($K136=0,"No transition logged",IF($N136="Yes","Done",IF(AND($F136&lt;&gt;"",$F136&lt;TODAY()),"Overdue",IF($I136&gt;Tasks!$C$3,"Stalled in "&amp;$G136,"In progress")))))</f>
        <v/>
      </c>
      <c r="Q136" s="7" t="n"/>
    </row>
    <row r="137">
      <c r="A137" s="7" t="n"/>
      <c r="B137" s="7" t="n"/>
      <c r="C137" s="8" t="n"/>
      <c r="D137" s="7" t="n"/>
      <c r="E137" s="7" t="n"/>
      <c r="F137" s="14" t="n"/>
      <c r="G137" s="15">
        <f>IF($A137="","",IFERROR(INDEX(Transitions!$C$5:$C$204,MATCH($A137&amp;"|1",Transitions!$J$5:$J$204,0)),""))</f>
        <v/>
      </c>
      <c r="H137" s="10">
        <f>IF($A137="","",IFERROR(INDEX(Transitions!$E$5:$E$204,MATCH($A137&amp;"|1",Transitions!$J$5:$J$204,0)),""))</f>
        <v/>
      </c>
      <c r="I137" s="16">
        <f>IF($H137="","",ROUND(MAX(0,TODAY()-$H137),1))</f>
        <v/>
      </c>
      <c r="J137" s="11">
        <f>IF($A137="","",IFERROR(INDEX(Transitions!$D$5:$D$204,MATCH($A137&amp;"|1",Transitions!$J$5:$J$204,0)),""))</f>
        <v/>
      </c>
      <c r="K137" s="12">
        <f>IF($A137="","",COUNTIFS(Transitions!$A$5:$A$204,$A137))</f>
        <v/>
      </c>
      <c r="L137" s="16">
        <f>IF($A137="","",SUMIFS(Transitions!$F$5:$F$204,Transitions!$A$5:$A$204,$A137))</f>
        <v/>
      </c>
      <c r="M137" s="12">
        <f>IF($A137="","",COUNTIFS(Transitions!$A$5:$A$204,$A137,Transitions!$C$5:$C$204,"Rework"))</f>
        <v/>
      </c>
      <c r="N137" s="11">
        <f>IF($A137="","",IF($G137="","No",IFERROR(VLOOKUP($G137,States!$A$5:$C$24,3,FALSE),"No")))</f>
        <v/>
      </c>
      <c r="O137" s="16">
        <f>IF($A137="","",IF($N137&lt;&gt;"Yes","",IF(OR($C137="",$H137=""),"",ROUND(($H137-$C137)*24,1))))</f>
        <v/>
      </c>
      <c r="P137" s="11">
        <f>IF($A137="","",IF($K137=0,"No transition logged",IF($N137="Yes","Done",IF(AND($F137&lt;&gt;"",$F137&lt;TODAY()),"Overdue",IF($I137&gt;Tasks!$C$3,"Stalled in "&amp;$G137,"In progress")))))</f>
        <v/>
      </c>
      <c r="Q137" s="7" t="n"/>
    </row>
    <row r="138">
      <c r="A138" s="7" t="n"/>
      <c r="B138" s="7" t="n"/>
      <c r="C138" s="8" t="n"/>
      <c r="D138" s="7" t="n"/>
      <c r="E138" s="7" t="n"/>
      <c r="F138" s="14" t="n"/>
      <c r="G138" s="15">
        <f>IF($A138="","",IFERROR(INDEX(Transitions!$C$5:$C$204,MATCH($A138&amp;"|1",Transitions!$J$5:$J$204,0)),""))</f>
        <v/>
      </c>
      <c r="H138" s="10">
        <f>IF($A138="","",IFERROR(INDEX(Transitions!$E$5:$E$204,MATCH($A138&amp;"|1",Transitions!$J$5:$J$204,0)),""))</f>
        <v/>
      </c>
      <c r="I138" s="16">
        <f>IF($H138="","",ROUND(MAX(0,TODAY()-$H138),1))</f>
        <v/>
      </c>
      <c r="J138" s="11">
        <f>IF($A138="","",IFERROR(INDEX(Transitions!$D$5:$D$204,MATCH($A138&amp;"|1",Transitions!$J$5:$J$204,0)),""))</f>
        <v/>
      </c>
      <c r="K138" s="12">
        <f>IF($A138="","",COUNTIFS(Transitions!$A$5:$A$204,$A138))</f>
        <v/>
      </c>
      <c r="L138" s="16">
        <f>IF($A138="","",SUMIFS(Transitions!$F$5:$F$204,Transitions!$A$5:$A$204,$A138))</f>
        <v/>
      </c>
      <c r="M138" s="12">
        <f>IF($A138="","",COUNTIFS(Transitions!$A$5:$A$204,$A138,Transitions!$C$5:$C$204,"Rework"))</f>
        <v/>
      </c>
      <c r="N138" s="11">
        <f>IF($A138="","",IF($G138="","No",IFERROR(VLOOKUP($G138,States!$A$5:$C$24,3,FALSE),"No")))</f>
        <v/>
      </c>
      <c r="O138" s="16">
        <f>IF($A138="","",IF($N138&lt;&gt;"Yes","",IF(OR($C138="",$H138=""),"",ROUND(($H138-$C138)*24,1))))</f>
        <v/>
      </c>
      <c r="P138" s="11">
        <f>IF($A138="","",IF($K138=0,"No transition logged",IF($N138="Yes","Done",IF(AND($F138&lt;&gt;"",$F138&lt;TODAY()),"Overdue",IF($I138&gt;Tasks!$C$3,"Stalled in "&amp;$G138,"In progress")))))</f>
        <v/>
      </c>
      <c r="Q138" s="7" t="n"/>
    </row>
    <row r="139">
      <c r="A139" s="7" t="n"/>
      <c r="B139" s="7" t="n"/>
      <c r="C139" s="8" t="n"/>
      <c r="D139" s="7" t="n"/>
      <c r="E139" s="7" t="n"/>
      <c r="F139" s="14" t="n"/>
      <c r="G139" s="15">
        <f>IF($A139="","",IFERROR(INDEX(Transitions!$C$5:$C$204,MATCH($A139&amp;"|1",Transitions!$J$5:$J$204,0)),""))</f>
        <v/>
      </c>
      <c r="H139" s="10">
        <f>IF($A139="","",IFERROR(INDEX(Transitions!$E$5:$E$204,MATCH($A139&amp;"|1",Transitions!$J$5:$J$204,0)),""))</f>
        <v/>
      </c>
      <c r="I139" s="16">
        <f>IF($H139="","",ROUND(MAX(0,TODAY()-$H139),1))</f>
        <v/>
      </c>
      <c r="J139" s="11">
        <f>IF($A139="","",IFERROR(INDEX(Transitions!$D$5:$D$204,MATCH($A139&amp;"|1",Transitions!$J$5:$J$204,0)),""))</f>
        <v/>
      </c>
      <c r="K139" s="12">
        <f>IF($A139="","",COUNTIFS(Transitions!$A$5:$A$204,$A139))</f>
        <v/>
      </c>
      <c r="L139" s="16">
        <f>IF($A139="","",SUMIFS(Transitions!$F$5:$F$204,Transitions!$A$5:$A$204,$A139))</f>
        <v/>
      </c>
      <c r="M139" s="12">
        <f>IF($A139="","",COUNTIFS(Transitions!$A$5:$A$204,$A139,Transitions!$C$5:$C$204,"Rework"))</f>
        <v/>
      </c>
      <c r="N139" s="11">
        <f>IF($A139="","",IF($G139="","No",IFERROR(VLOOKUP($G139,States!$A$5:$C$24,3,FALSE),"No")))</f>
        <v/>
      </c>
      <c r="O139" s="16">
        <f>IF($A139="","",IF($N139&lt;&gt;"Yes","",IF(OR($C139="",$H139=""),"",ROUND(($H139-$C139)*24,1))))</f>
        <v/>
      </c>
      <c r="P139" s="11">
        <f>IF($A139="","",IF($K139=0,"No transition logged",IF($N139="Yes","Done",IF(AND($F139&lt;&gt;"",$F139&lt;TODAY()),"Overdue",IF($I139&gt;Tasks!$C$3,"Stalled in "&amp;$G139,"In progress")))))</f>
        <v/>
      </c>
      <c r="Q139" s="7" t="n"/>
    </row>
    <row r="140">
      <c r="A140" s="7" t="n"/>
      <c r="B140" s="7" t="n"/>
      <c r="C140" s="8" t="n"/>
      <c r="D140" s="7" t="n"/>
      <c r="E140" s="7" t="n"/>
      <c r="F140" s="14" t="n"/>
      <c r="G140" s="15">
        <f>IF($A140="","",IFERROR(INDEX(Transitions!$C$5:$C$204,MATCH($A140&amp;"|1",Transitions!$J$5:$J$204,0)),""))</f>
        <v/>
      </c>
      <c r="H140" s="10">
        <f>IF($A140="","",IFERROR(INDEX(Transitions!$E$5:$E$204,MATCH($A140&amp;"|1",Transitions!$J$5:$J$204,0)),""))</f>
        <v/>
      </c>
      <c r="I140" s="16">
        <f>IF($H140="","",ROUND(MAX(0,TODAY()-$H140),1))</f>
        <v/>
      </c>
      <c r="J140" s="11">
        <f>IF($A140="","",IFERROR(INDEX(Transitions!$D$5:$D$204,MATCH($A140&amp;"|1",Transitions!$J$5:$J$204,0)),""))</f>
        <v/>
      </c>
      <c r="K140" s="12">
        <f>IF($A140="","",COUNTIFS(Transitions!$A$5:$A$204,$A140))</f>
        <v/>
      </c>
      <c r="L140" s="16">
        <f>IF($A140="","",SUMIFS(Transitions!$F$5:$F$204,Transitions!$A$5:$A$204,$A140))</f>
        <v/>
      </c>
      <c r="M140" s="12">
        <f>IF($A140="","",COUNTIFS(Transitions!$A$5:$A$204,$A140,Transitions!$C$5:$C$204,"Rework"))</f>
        <v/>
      </c>
      <c r="N140" s="11">
        <f>IF($A140="","",IF($G140="","No",IFERROR(VLOOKUP($G140,States!$A$5:$C$24,3,FALSE),"No")))</f>
        <v/>
      </c>
      <c r="O140" s="16">
        <f>IF($A140="","",IF($N140&lt;&gt;"Yes","",IF(OR($C140="",$H140=""),"",ROUND(($H140-$C140)*24,1))))</f>
        <v/>
      </c>
      <c r="P140" s="11">
        <f>IF($A140="","",IF($K140=0,"No transition logged",IF($N140="Yes","Done",IF(AND($F140&lt;&gt;"",$F140&lt;TODAY()),"Overdue",IF($I140&gt;Tasks!$C$3,"Stalled in "&amp;$G140,"In progress")))))</f>
        <v/>
      </c>
      <c r="Q140" s="7" t="n"/>
    </row>
    <row r="141">
      <c r="A141" s="7" t="n"/>
      <c r="B141" s="7" t="n"/>
      <c r="C141" s="8" t="n"/>
      <c r="D141" s="7" t="n"/>
      <c r="E141" s="7" t="n"/>
      <c r="F141" s="14" t="n"/>
      <c r="G141" s="15">
        <f>IF($A141="","",IFERROR(INDEX(Transitions!$C$5:$C$204,MATCH($A141&amp;"|1",Transitions!$J$5:$J$204,0)),""))</f>
        <v/>
      </c>
      <c r="H141" s="10">
        <f>IF($A141="","",IFERROR(INDEX(Transitions!$E$5:$E$204,MATCH($A141&amp;"|1",Transitions!$J$5:$J$204,0)),""))</f>
        <v/>
      </c>
      <c r="I141" s="16">
        <f>IF($H141="","",ROUND(MAX(0,TODAY()-$H141),1))</f>
        <v/>
      </c>
      <c r="J141" s="11">
        <f>IF($A141="","",IFERROR(INDEX(Transitions!$D$5:$D$204,MATCH($A141&amp;"|1",Transitions!$J$5:$J$204,0)),""))</f>
        <v/>
      </c>
      <c r="K141" s="12">
        <f>IF($A141="","",COUNTIFS(Transitions!$A$5:$A$204,$A141))</f>
        <v/>
      </c>
      <c r="L141" s="16">
        <f>IF($A141="","",SUMIFS(Transitions!$F$5:$F$204,Transitions!$A$5:$A$204,$A141))</f>
        <v/>
      </c>
      <c r="M141" s="12">
        <f>IF($A141="","",COUNTIFS(Transitions!$A$5:$A$204,$A141,Transitions!$C$5:$C$204,"Rework"))</f>
        <v/>
      </c>
      <c r="N141" s="11">
        <f>IF($A141="","",IF($G141="","No",IFERROR(VLOOKUP($G141,States!$A$5:$C$24,3,FALSE),"No")))</f>
        <v/>
      </c>
      <c r="O141" s="16">
        <f>IF($A141="","",IF($N141&lt;&gt;"Yes","",IF(OR($C141="",$H141=""),"",ROUND(($H141-$C141)*24,1))))</f>
        <v/>
      </c>
      <c r="P141" s="11">
        <f>IF($A141="","",IF($K141=0,"No transition logged",IF($N141="Yes","Done",IF(AND($F141&lt;&gt;"",$F141&lt;TODAY()),"Overdue",IF($I141&gt;Tasks!$C$3,"Stalled in "&amp;$G141,"In progress")))))</f>
        <v/>
      </c>
      <c r="Q141" s="7" t="n"/>
    </row>
    <row r="142">
      <c r="A142" s="7" t="n"/>
      <c r="B142" s="7" t="n"/>
      <c r="C142" s="8" t="n"/>
      <c r="D142" s="7" t="n"/>
      <c r="E142" s="7" t="n"/>
      <c r="F142" s="14" t="n"/>
      <c r="G142" s="15">
        <f>IF($A142="","",IFERROR(INDEX(Transitions!$C$5:$C$204,MATCH($A142&amp;"|1",Transitions!$J$5:$J$204,0)),""))</f>
        <v/>
      </c>
      <c r="H142" s="10">
        <f>IF($A142="","",IFERROR(INDEX(Transitions!$E$5:$E$204,MATCH($A142&amp;"|1",Transitions!$J$5:$J$204,0)),""))</f>
        <v/>
      </c>
      <c r="I142" s="16">
        <f>IF($H142="","",ROUND(MAX(0,TODAY()-$H142),1))</f>
        <v/>
      </c>
      <c r="J142" s="11">
        <f>IF($A142="","",IFERROR(INDEX(Transitions!$D$5:$D$204,MATCH($A142&amp;"|1",Transitions!$J$5:$J$204,0)),""))</f>
        <v/>
      </c>
      <c r="K142" s="12">
        <f>IF($A142="","",COUNTIFS(Transitions!$A$5:$A$204,$A142))</f>
        <v/>
      </c>
      <c r="L142" s="16">
        <f>IF($A142="","",SUMIFS(Transitions!$F$5:$F$204,Transitions!$A$5:$A$204,$A142))</f>
        <v/>
      </c>
      <c r="M142" s="12">
        <f>IF($A142="","",COUNTIFS(Transitions!$A$5:$A$204,$A142,Transitions!$C$5:$C$204,"Rework"))</f>
        <v/>
      </c>
      <c r="N142" s="11">
        <f>IF($A142="","",IF($G142="","No",IFERROR(VLOOKUP($G142,States!$A$5:$C$24,3,FALSE),"No")))</f>
        <v/>
      </c>
      <c r="O142" s="16">
        <f>IF($A142="","",IF($N142&lt;&gt;"Yes","",IF(OR($C142="",$H142=""),"",ROUND(($H142-$C142)*24,1))))</f>
        <v/>
      </c>
      <c r="P142" s="11">
        <f>IF($A142="","",IF($K142=0,"No transition logged",IF($N142="Yes","Done",IF(AND($F142&lt;&gt;"",$F142&lt;TODAY()),"Overdue",IF($I142&gt;Tasks!$C$3,"Stalled in "&amp;$G142,"In progress")))))</f>
        <v/>
      </c>
      <c r="Q142" s="7" t="n"/>
    </row>
    <row r="143">
      <c r="A143" s="7" t="n"/>
      <c r="B143" s="7" t="n"/>
      <c r="C143" s="8" t="n"/>
      <c r="D143" s="7" t="n"/>
      <c r="E143" s="7" t="n"/>
      <c r="F143" s="14" t="n"/>
      <c r="G143" s="15">
        <f>IF($A143="","",IFERROR(INDEX(Transitions!$C$5:$C$204,MATCH($A143&amp;"|1",Transitions!$J$5:$J$204,0)),""))</f>
        <v/>
      </c>
      <c r="H143" s="10">
        <f>IF($A143="","",IFERROR(INDEX(Transitions!$E$5:$E$204,MATCH($A143&amp;"|1",Transitions!$J$5:$J$204,0)),""))</f>
        <v/>
      </c>
      <c r="I143" s="16">
        <f>IF($H143="","",ROUND(MAX(0,TODAY()-$H143),1))</f>
        <v/>
      </c>
      <c r="J143" s="11">
        <f>IF($A143="","",IFERROR(INDEX(Transitions!$D$5:$D$204,MATCH($A143&amp;"|1",Transitions!$J$5:$J$204,0)),""))</f>
        <v/>
      </c>
      <c r="K143" s="12">
        <f>IF($A143="","",COUNTIFS(Transitions!$A$5:$A$204,$A143))</f>
        <v/>
      </c>
      <c r="L143" s="16">
        <f>IF($A143="","",SUMIFS(Transitions!$F$5:$F$204,Transitions!$A$5:$A$204,$A143))</f>
        <v/>
      </c>
      <c r="M143" s="12">
        <f>IF($A143="","",COUNTIFS(Transitions!$A$5:$A$204,$A143,Transitions!$C$5:$C$204,"Rework"))</f>
        <v/>
      </c>
      <c r="N143" s="11">
        <f>IF($A143="","",IF($G143="","No",IFERROR(VLOOKUP($G143,States!$A$5:$C$24,3,FALSE),"No")))</f>
        <v/>
      </c>
      <c r="O143" s="16">
        <f>IF($A143="","",IF($N143&lt;&gt;"Yes","",IF(OR($C143="",$H143=""),"",ROUND(($H143-$C143)*24,1))))</f>
        <v/>
      </c>
      <c r="P143" s="11">
        <f>IF($A143="","",IF($K143=0,"No transition logged",IF($N143="Yes","Done",IF(AND($F143&lt;&gt;"",$F143&lt;TODAY()),"Overdue",IF($I143&gt;Tasks!$C$3,"Stalled in "&amp;$G143,"In progress")))))</f>
        <v/>
      </c>
      <c r="Q143" s="7" t="n"/>
    </row>
    <row r="144">
      <c r="A144" s="7" t="n"/>
      <c r="B144" s="7" t="n"/>
      <c r="C144" s="8" t="n"/>
      <c r="D144" s="7" t="n"/>
      <c r="E144" s="7" t="n"/>
      <c r="F144" s="14" t="n"/>
      <c r="G144" s="15">
        <f>IF($A144="","",IFERROR(INDEX(Transitions!$C$5:$C$204,MATCH($A144&amp;"|1",Transitions!$J$5:$J$204,0)),""))</f>
        <v/>
      </c>
      <c r="H144" s="10">
        <f>IF($A144="","",IFERROR(INDEX(Transitions!$E$5:$E$204,MATCH($A144&amp;"|1",Transitions!$J$5:$J$204,0)),""))</f>
        <v/>
      </c>
      <c r="I144" s="16">
        <f>IF($H144="","",ROUND(MAX(0,TODAY()-$H144),1))</f>
        <v/>
      </c>
      <c r="J144" s="11">
        <f>IF($A144="","",IFERROR(INDEX(Transitions!$D$5:$D$204,MATCH($A144&amp;"|1",Transitions!$J$5:$J$204,0)),""))</f>
        <v/>
      </c>
      <c r="K144" s="12">
        <f>IF($A144="","",COUNTIFS(Transitions!$A$5:$A$204,$A144))</f>
        <v/>
      </c>
      <c r="L144" s="16">
        <f>IF($A144="","",SUMIFS(Transitions!$F$5:$F$204,Transitions!$A$5:$A$204,$A144))</f>
        <v/>
      </c>
      <c r="M144" s="12">
        <f>IF($A144="","",COUNTIFS(Transitions!$A$5:$A$204,$A144,Transitions!$C$5:$C$204,"Rework"))</f>
        <v/>
      </c>
      <c r="N144" s="11">
        <f>IF($A144="","",IF($G144="","No",IFERROR(VLOOKUP($G144,States!$A$5:$C$24,3,FALSE),"No")))</f>
        <v/>
      </c>
      <c r="O144" s="16">
        <f>IF($A144="","",IF($N144&lt;&gt;"Yes","",IF(OR($C144="",$H144=""),"",ROUND(($H144-$C144)*24,1))))</f>
        <v/>
      </c>
      <c r="P144" s="11">
        <f>IF($A144="","",IF($K144=0,"No transition logged",IF($N144="Yes","Done",IF(AND($F144&lt;&gt;"",$F144&lt;TODAY()),"Overdue",IF($I144&gt;Tasks!$C$3,"Stalled in "&amp;$G144,"In progress")))))</f>
        <v/>
      </c>
      <c r="Q144" s="7" t="n"/>
    </row>
    <row r="145">
      <c r="A145" s="7" t="n"/>
      <c r="B145" s="7" t="n"/>
      <c r="C145" s="8" t="n"/>
      <c r="D145" s="7" t="n"/>
      <c r="E145" s="7" t="n"/>
      <c r="F145" s="14" t="n"/>
      <c r="G145" s="15">
        <f>IF($A145="","",IFERROR(INDEX(Transitions!$C$5:$C$204,MATCH($A145&amp;"|1",Transitions!$J$5:$J$204,0)),""))</f>
        <v/>
      </c>
      <c r="H145" s="10">
        <f>IF($A145="","",IFERROR(INDEX(Transitions!$E$5:$E$204,MATCH($A145&amp;"|1",Transitions!$J$5:$J$204,0)),""))</f>
        <v/>
      </c>
      <c r="I145" s="16">
        <f>IF($H145="","",ROUND(MAX(0,TODAY()-$H145),1))</f>
        <v/>
      </c>
      <c r="J145" s="11">
        <f>IF($A145="","",IFERROR(INDEX(Transitions!$D$5:$D$204,MATCH($A145&amp;"|1",Transitions!$J$5:$J$204,0)),""))</f>
        <v/>
      </c>
      <c r="K145" s="12">
        <f>IF($A145="","",COUNTIFS(Transitions!$A$5:$A$204,$A145))</f>
        <v/>
      </c>
      <c r="L145" s="16">
        <f>IF($A145="","",SUMIFS(Transitions!$F$5:$F$204,Transitions!$A$5:$A$204,$A145))</f>
        <v/>
      </c>
      <c r="M145" s="12">
        <f>IF($A145="","",COUNTIFS(Transitions!$A$5:$A$204,$A145,Transitions!$C$5:$C$204,"Rework"))</f>
        <v/>
      </c>
      <c r="N145" s="11">
        <f>IF($A145="","",IF($G145="","No",IFERROR(VLOOKUP($G145,States!$A$5:$C$24,3,FALSE),"No")))</f>
        <v/>
      </c>
      <c r="O145" s="16">
        <f>IF($A145="","",IF($N145&lt;&gt;"Yes","",IF(OR($C145="",$H145=""),"",ROUND(($H145-$C145)*24,1))))</f>
        <v/>
      </c>
      <c r="P145" s="11">
        <f>IF($A145="","",IF($K145=0,"No transition logged",IF($N145="Yes","Done",IF(AND($F145&lt;&gt;"",$F145&lt;TODAY()),"Overdue",IF($I145&gt;Tasks!$C$3,"Stalled in "&amp;$G145,"In progress")))))</f>
        <v/>
      </c>
      <c r="Q145" s="7" t="n"/>
    </row>
    <row r="146">
      <c r="A146" s="7" t="n"/>
      <c r="B146" s="7" t="n"/>
      <c r="C146" s="8" t="n"/>
      <c r="D146" s="7" t="n"/>
      <c r="E146" s="7" t="n"/>
      <c r="F146" s="14" t="n"/>
      <c r="G146" s="15">
        <f>IF($A146="","",IFERROR(INDEX(Transitions!$C$5:$C$204,MATCH($A146&amp;"|1",Transitions!$J$5:$J$204,0)),""))</f>
        <v/>
      </c>
      <c r="H146" s="10">
        <f>IF($A146="","",IFERROR(INDEX(Transitions!$E$5:$E$204,MATCH($A146&amp;"|1",Transitions!$J$5:$J$204,0)),""))</f>
        <v/>
      </c>
      <c r="I146" s="16">
        <f>IF($H146="","",ROUND(MAX(0,TODAY()-$H146),1))</f>
        <v/>
      </c>
      <c r="J146" s="11">
        <f>IF($A146="","",IFERROR(INDEX(Transitions!$D$5:$D$204,MATCH($A146&amp;"|1",Transitions!$J$5:$J$204,0)),""))</f>
        <v/>
      </c>
      <c r="K146" s="12">
        <f>IF($A146="","",COUNTIFS(Transitions!$A$5:$A$204,$A146))</f>
        <v/>
      </c>
      <c r="L146" s="16">
        <f>IF($A146="","",SUMIFS(Transitions!$F$5:$F$204,Transitions!$A$5:$A$204,$A146))</f>
        <v/>
      </c>
      <c r="M146" s="12">
        <f>IF($A146="","",COUNTIFS(Transitions!$A$5:$A$204,$A146,Transitions!$C$5:$C$204,"Rework"))</f>
        <v/>
      </c>
      <c r="N146" s="11">
        <f>IF($A146="","",IF($G146="","No",IFERROR(VLOOKUP($G146,States!$A$5:$C$24,3,FALSE),"No")))</f>
        <v/>
      </c>
      <c r="O146" s="16">
        <f>IF($A146="","",IF($N146&lt;&gt;"Yes","",IF(OR($C146="",$H146=""),"",ROUND(($H146-$C146)*24,1))))</f>
        <v/>
      </c>
      <c r="P146" s="11">
        <f>IF($A146="","",IF($K146=0,"No transition logged",IF($N146="Yes","Done",IF(AND($F146&lt;&gt;"",$F146&lt;TODAY()),"Overdue",IF($I146&gt;Tasks!$C$3,"Stalled in "&amp;$G146,"In progress")))))</f>
        <v/>
      </c>
      <c r="Q146" s="7" t="n"/>
    </row>
    <row r="147">
      <c r="A147" s="7" t="n"/>
      <c r="B147" s="7" t="n"/>
      <c r="C147" s="8" t="n"/>
      <c r="D147" s="7" t="n"/>
      <c r="E147" s="7" t="n"/>
      <c r="F147" s="14" t="n"/>
      <c r="G147" s="15">
        <f>IF($A147="","",IFERROR(INDEX(Transitions!$C$5:$C$204,MATCH($A147&amp;"|1",Transitions!$J$5:$J$204,0)),""))</f>
        <v/>
      </c>
      <c r="H147" s="10">
        <f>IF($A147="","",IFERROR(INDEX(Transitions!$E$5:$E$204,MATCH($A147&amp;"|1",Transitions!$J$5:$J$204,0)),""))</f>
        <v/>
      </c>
      <c r="I147" s="16">
        <f>IF($H147="","",ROUND(MAX(0,TODAY()-$H147),1))</f>
        <v/>
      </c>
      <c r="J147" s="11">
        <f>IF($A147="","",IFERROR(INDEX(Transitions!$D$5:$D$204,MATCH($A147&amp;"|1",Transitions!$J$5:$J$204,0)),""))</f>
        <v/>
      </c>
      <c r="K147" s="12">
        <f>IF($A147="","",COUNTIFS(Transitions!$A$5:$A$204,$A147))</f>
        <v/>
      </c>
      <c r="L147" s="16">
        <f>IF($A147="","",SUMIFS(Transitions!$F$5:$F$204,Transitions!$A$5:$A$204,$A147))</f>
        <v/>
      </c>
      <c r="M147" s="12">
        <f>IF($A147="","",COUNTIFS(Transitions!$A$5:$A$204,$A147,Transitions!$C$5:$C$204,"Rework"))</f>
        <v/>
      </c>
      <c r="N147" s="11">
        <f>IF($A147="","",IF($G147="","No",IFERROR(VLOOKUP($G147,States!$A$5:$C$24,3,FALSE),"No")))</f>
        <v/>
      </c>
      <c r="O147" s="16">
        <f>IF($A147="","",IF($N147&lt;&gt;"Yes","",IF(OR($C147="",$H147=""),"",ROUND(($H147-$C147)*24,1))))</f>
        <v/>
      </c>
      <c r="P147" s="11">
        <f>IF($A147="","",IF($K147=0,"No transition logged",IF($N147="Yes","Done",IF(AND($F147&lt;&gt;"",$F147&lt;TODAY()),"Overdue",IF($I147&gt;Tasks!$C$3,"Stalled in "&amp;$G147,"In progress")))))</f>
        <v/>
      </c>
      <c r="Q147" s="7" t="n"/>
    </row>
    <row r="148">
      <c r="A148" s="7" t="n"/>
      <c r="B148" s="7" t="n"/>
      <c r="C148" s="8" t="n"/>
      <c r="D148" s="7" t="n"/>
      <c r="E148" s="7" t="n"/>
      <c r="F148" s="14" t="n"/>
      <c r="G148" s="15">
        <f>IF($A148="","",IFERROR(INDEX(Transitions!$C$5:$C$204,MATCH($A148&amp;"|1",Transitions!$J$5:$J$204,0)),""))</f>
        <v/>
      </c>
      <c r="H148" s="10">
        <f>IF($A148="","",IFERROR(INDEX(Transitions!$E$5:$E$204,MATCH($A148&amp;"|1",Transitions!$J$5:$J$204,0)),""))</f>
        <v/>
      </c>
      <c r="I148" s="16">
        <f>IF($H148="","",ROUND(MAX(0,TODAY()-$H148),1))</f>
        <v/>
      </c>
      <c r="J148" s="11">
        <f>IF($A148="","",IFERROR(INDEX(Transitions!$D$5:$D$204,MATCH($A148&amp;"|1",Transitions!$J$5:$J$204,0)),""))</f>
        <v/>
      </c>
      <c r="K148" s="12">
        <f>IF($A148="","",COUNTIFS(Transitions!$A$5:$A$204,$A148))</f>
        <v/>
      </c>
      <c r="L148" s="16">
        <f>IF($A148="","",SUMIFS(Transitions!$F$5:$F$204,Transitions!$A$5:$A$204,$A148))</f>
        <v/>
      </c>
      <c r="M148" s="12">
        <f>IF($A148="","",COUNTIFS(Transitions!$A$5:$A$204,$A148,Transitions!$C$5:$C$204,"Rework"))</f>
        <v/>
      </c>
      <c r="N148" s="11">
        <f>IF($A148="","",IF($G148="","No",IFERROR(VLOOKUP($G148,States!$A$5:$C$24,3,FALSE),"No")))</f>
        <v/>
      </c>
      <c r="O148" s="16">
        <f>IF($A148="","",IF($N148&lt;&gt;"Yes","",IF(OR($C148="",$H148=""),"",ROUND(($H148-$C148)*24,1))))</f>
        <v/>
      </c>
      <c r="P148" s="11">
        <f>IF($A148="","",IF($K148=0,"No transition logged",IF($N148="Yes","Done",IF(AND($F148&lt;&gt;"",$F148&lt;TODAY()),"Overdue",IF($I148&gt;Tasks!$C$3,"Stalled in "&amp;$G148,"In progress")))))</f>
        <v/>
      </c>
      <c r="Q148" s="7" t="n"/>
    </row>
    <row r="149">
      <c r="A149" s="7" t="n"/>
      <c r="B149" s="7" t="n"/>
      <c r="C149" s="8" t="n"/>
      <c r="D149" s="7" t="n"/>
      <c r="E149" s="7" t="n"/>
      <c r="F149" s="14" t="n"/>
      <c r="G149" s="15">
        <f>IF($A149="","",IFERROR(INDEX(Transitions!$C$5:$C$204,MATCH($A149&amp;"|1",Transitions!$J$5:$J$204,0)),""))</f>
        <v/>
      </c>
      <c r="H149" s="10">
        <f>IF($A149="","",IFERROR(INDEX(Transitions!$E$5:$E$204,MATCH($A149&amp;"|1",Transitions!$J$5:$J$204,0)),""))</f>
        <v/>
      </c>
      <c r="I149" s="16">
        <f>IF($H149="","",ROUND(MAX(0,TODAY()-$H149),1))</f>
        <v/>
      </c>
      <c r="J149" s="11">
        <f>IF($A149="","",IFERROR(INDEX(Transitions!$D$5:$D$204,MATCH($A149&amp;"|1",Transitions!$J$5:$J$204,0)),""))</f>
        <v/>
      </c>
      <c r="K149" s="12">
        <f>IF($A149="","",COUNTIFS(Transitions!$A$5:$A$204,$A149))</f>
        <v/>
      </c>
      <c r="L149" s="16">
        <f>IF($A149="","",SUMIFS(Transitions!$F$5:$F$204,Transitions!$A$5:$A$204,$A149))</f>
        <v/>
      </c>
      <c r="M149" s="12">
        <f>IF($A149="","",COUNTIFS(Transitions!$A$5:$A$204,$A149,Transitions!$C$5:$C$204,"Rework"))</f>
        <v/>
      </c>
      <c r="N149" s="11">
        <f>IF($A149="","",IF($G149="","No",IFERROR(VLOOKUP($G149,States!$A$5:$C$24,3,FALSE),"No")))</f>
        <v/>
      </c>
      <c r="O149" s="16">
        <f>IF($A149="","",IF($N149&lt;&gt;"Yes","",IF(OR($C149="",$H149=""),"",ROUND(($H149-$C149)*24,1))))</f>
        <v/>
      </c>
      <c r="P149" s="11">
        <f>IF($A149="","",IF($K149=0,"No transition logged",IF($N149="Yes","Done",IF(AND($F149&lt;&gt;"",$F149&lt;TODAY()),"Overdue",IF($I149&gt;Tasks!$C$3,"Stalled in "&amp;$G149,"In progress")))))</f>
        <v/>
      </c>
      <c r="Q149" s="7" t="n"/>
    </row>
    <row r="150">
      <c r="A150" s="7" t="n"/>
      <c r="B150" s="7" t="n"/>
      <c r="C150" s="8" t="n"/>
      <c r="D150" s="7" t="n"/>
      <c r="E150" s="7" t="n"/>
      <c r="F150" s="14" t="n"/>
      <c r="G150" s="15">
        <f>IF($A150="","",IFERROR(INDEX(Transitions!$C$5:$C$204,MATCH($A150&amp;"|1",Transitions!$J$5:$J$204,0)),""))</f>
        <v/>
      </c>
      <c r="H150" s="10">
        <f>IF($A150="","",IFERROR(INDEX(Transitions!$E$5:$E$204,MATCH($A150&amp;"|1",Transitions!$J$5:$J$204,0)),""))</f>
        <v/>
      </c>
      <c r="I150" s="16">
        <f>IF($H150="","",ROUND(MAX(0,TODAY()-$H150),1))</f>
        <v/>
      </c>
      <c r="J150" s="11">
        <f>IF($A150="","",IFERROR(INDEX(Transitions!$D$5:$D$204,MATCH($A150&amp;"|1",Transitions!$J$5:$J$204,0)),""))</f>
        <v/>
      </c>
      <c r="K150" s="12">
        <f>IF($A150="","",COUNTIFS(Transitions!$A$5:$A$204,$A150))</f>
        <v/>
      </c>
      <c r="L150" s="16">
        <f>IF($A150="","",SUMIFS(Transitions!$F$5:$F$204,Transitions!$A$5:$A$204,$A150))</f>
        <v/>
      </c>
      <c r="M150" s="12">
        <f>IF($A150="","",COUNTIFS(Transitions!$A$5:$A$204,$A150,Transitions!$C$5:$C$204,"Rework"))</f>
        <v/>
      </c>
      <c r="N150" s="11">
        <f>IF($A150="","",IF($G150="","No",IFERROR(VLOOKUP($G150,States!$A$5:$C$24,3,FALSE),"No")))</f>
        <v/>
      </c>
      <c r="O150" s="16">
        <f>IF($A150="","",IF($N150&lt;&gt;"Yes","",IF(OR($C150="",$H150=""),"",ROUND(($H150-$C150)*24,1))))</f>
        <v/>
      </c>
      <c r="P150" s="11">
        <f>IF($A150="","",IF($K150=0,"No transition logged",IF($N150="Yes","Done",IF(AND($F150&lt;&gt;"",$F150&lt;TODAY()),"Overdue",IF($I150&gt;Tasks!$C$3,"Stalled in "&amp;$G150,"In progress")))))</f>
        <v/>
      </c>
      <c r="Q150" s="7" t="n"/>
    </row>
    <row r="151">
      <c r="A151" s="7" t="n"/>
      <c r="B151" s="7" t="n"/>
      <c r="C151" s="8" t="n"/>
      <c r="D151" s="7" t="n"/>
      <c r="E151" s="7" t="n"/>
      <c r="F151" s="14" t="n"/>
      <c r="G151" s="15">
        <f>IF($A151="","",IFERROR(INDEX(Transitions!$C$5:$C$204,MATCH($A151&amp;"|1",Transitions!$J$5:$J$204,0)),""))</f>
        <v/>
      </c>
      <c r="H151" s="10">
        <f>IF($A151="","",IFERROR(INDEX(Transitions!$E$5:$E$204,MATCH($A151&amp;"|1",Transitions!$J$5:$J$204,0)),""))</f>
        <v/>
      </c>
      <c r="I151" s="16">
        <f>IF($H151="","",ROUND(MAX(0,TODAY()-$H151),1))</f>
        <v/>
      </c>
      <c r="J151" s="11">
        <f>IF($A151="","",IFERROR(INDEX(Transitions!$D$5:$D$204,MATCH($A151&amp;"|1",Transitions!$J$5:$J$204,0)),""))</f>
        <v/>
      </c>
      <c r="K151" s="12">
        <f>IF($A151="","",COUNTIFS(Transitions!$A$5:$A$204,$A151))</f>
        <v/>
      </c>
      <c r="L151" s="16">
        <f>IF($A151="","",SUMIFS(Transitions!$F$5:$F$204,Transitions!$A$5:$A$204,$A151))</f>
        <v/>
      </c>
      <c r="M151" s="12">
        <f>IF($A151="","",COUNTIFS(Transitions!$A$5:$A$204,$A151,Transitions!$C$5:$C$204,"Rework"))</f>
        <v/>
      </c>
      <c r="N151" s="11">
        <f>IF($A151="","",IF($G151="","No",IFERROR(VLOOKUP($G151,States!$A$5:$C$24,3,FALSE),"No")))</f>
        <v/>
      </c>
      <c r="O151" s="16">
        <f>IF($A151="","",IF($N151&lt;&gt;"Yes","",IF(OR($C151="",$H151=""),"",ROUND(($H151-$C151)*24,1))))</f>
        <v/>
      </c>
      <c r="P151" s="11">
        <f>IF($A151="","",IF($K151=0,"No transition logged",IF($N151="Yes","Done",IF(AND($F151&lt;&gt;"",$F151&lt;TODAY()),"Overdue",IF($I151&gt;Tasks!$C$3,"Stalled in "&amp;$G151,"In progress")))))</f>
        <v/>
      </c>
      <c r="Q151" s="7" t="n"/>
    </row>
    <row r="152">
      <c r="A152" s="7" t="n"/>
      <c r="B152" s="7" t="n"/>
      <c r="C152" s="8" t="n"/>
      <c r="D152" s="7" t="n"/>
      <c r="E152" s="7" t="n"/>
      <c r="F152" s="14" t="n"/>
      <c r="G152" s="15">
        <f>IF($A152="","",IFERROR(INDEX(Transitions!$C$5:$C$204,MATCH($A152&amp;"|1",Transitions!$J$5:$J$204,0)),""))</f>
        <v/>
      </c>
      <c r="H152" s="10">
        <f>IF($A152="","",IFERROR(INDEX(Transitions!$E$5:$E$204,MATCH($A152&amp;"|1",Transitions!$J$5:$J$204,0)),""))</f>
        <v/>
      </c>
      <c r="I152" s="16">
        <f>IF($H152="","",ROUND(MAX(0,TODAY()-$H152),1))</f>
        <v/>
      </c>
      <c r="J152" s="11">
        <f>IF($A152="","",IFERROR(INDEX(Transitions!$D$5:$D$204,MATCH($A152&amp;"|1",Transitions!$J$5:$J$204,0)),""))</f>
        <v/>
      </c>
      <c r="K152" s="12">
        <f>IF($A152="","",COUNTIFS(Transitions!$A$5:$A$204,$A152))</f>
        <v/>
      </c>
      <c r="L152" s="16">
        <f>IF($A152="","",SUMIFS(Transitions!$F$5:$F$204,Transitions!$A$5:$A$204,$A152))</f>
        <v/>
      </c>
      <c r="M152" s="12">
        <f>IF($A152="","",COUNTIFS(Transitions!$A$5:$A$204,$A152,Transitions!$C$5:$C$204,"Rework"))</f>
        <v/>
      </c>
      <c r="N152" s="11">
        <f>IF($A152="","",IF($G152="","No",IFERROR(VLOOKUP($G152,States!$A$5:$C$24,3,FALSE),"No")))</f>
        <v/>
      </c>
      <c r="O152" s="16">
        <f>IF($A152="","",IF($N152&lt;&gt;"Yes","",IF(OR($C152="",$H152=""),"",ROUND(($H152-$C152)*24,1))))</f>
        <v/>
      </c>
      <c r="P152" s="11">
        <f>IF($A152="","",IF($K152=0,"No transition logged",IF($N152="Yes","Done",IF(AND($F152&lt;&gt;"",$F152&lt;TODAY()),"Overdue",IF($I152&gt;Tasks!$C$3,"Stalled in "&amp;$G152,"In progress")))))</f>
        <v/>
      </c>
      <c r="Q152" s="7" t="n"/>
    </row>
    <row r="153">
      <c r="A153" s="7" t="n"/>
      <c r="B153" s="7" t="n"/>
      <c r="C153" s="8" t="n"/>
      <c r="D153" s="7" t="n"/>
      <c r="E153" s="7" t="n"/>
      <c r="F153" s="14" t="n"/>
      <c r="G153" s="15">
        <f>IF($A153="","",IFERROR(INDEX(Transitions!$C$5:$C$204,MATCH($A153&amp;"|1",Transitions!$J$5:$J$204,0)),""))</f>
        <v/>
      </c>
      <c r="H153" s="10">
        <f>IF($A153="","",IFERROR(INDEX(Transitions!$E$5:$E$204,MATCH($A153&amp;"|1",Transitions!$J$5:$J$204,0)),""))</f>
        <v/>
      </c>
      <c r="I153" s="16">
        <f>IF($H153="","",ROUND(MAX(0,TODAY()-$H153),1))</f>
        <v/>
      </c>
      <c r="J153" s="11">
        <f>IF($A153="","",IFERROR(INDEX(Transitions!$D$5:$D$204,MATCH($A153&amp;"|1",Transitions!$J$5:$J$204,0)),""))</f>
        <v/>
      </c>
      <c r="K153" s="12">
        <f>IF($A153="","",COUNTIFS(Transitions!$A$5:$A$204,$A153))</f>
        <v/>
      </c>
      <c r="L153" s="16">
        <f>IF($A153="","",SUMIFS(Transitions!$F$5:$F$204,Transitions!$A$5:$A$204,$A153))</f>
        <v/>
      </c>
      <c r="M153" s="12">
        <f>IF($A153="","",COUNTIFS(Transitions!$A$5:$A$204,$A153,Transitions!$C$5:$C$204,"Rework"))</f>
        <v/>
      </c>
      <c r="N153" s="11">
        <f>IF($A153="","",IF($G153="","No",IFERROR(VLOOKUP($G153,States!$A$5:$C$24,3,FALSE),"No")))</f>
        <v/>
      </c>
      <c r="O153" s="16">
        <f>IF($A153="","",IF($N153&lt;&gt;"Yes","",IF(OR($C153="",$H153=""),"",ROUND(($H153-$C153)*24,1))))</f>
        <v/>
      </c>
      <c r="P153" s="11">
        <f>IF($A153="","",IF($K153=0,"No transition logged",IF($N153="Yes","Done",IF(AND($F153&lt;&gt;"",$F153&lt;TODAY()),"Overdue",IF($I153&gt;Tasks!$C$3,"Stalled in "&amp;$G153,"In progress")))))</f>
        <v/>
      </c>
      <c r="Q153" s="7" t="n"/>
    </row>
    <row r="154">
      <c r="A154" s="7" t="n"/>
      <c r="B154" s="7" t="n"/>
      <c r="C154" s="8" t="n"/>
      <c r="D154" s="7" t="n"/>
      <c r="E154" s="7" t="n"/>
      <c r="F154" s="14" t="n"/>
      <c r="G154" s="15">
        <f>IF($A154="","",IFERROR(INDEX(Transitions!$C$5:$C$204,MATCH($A154&amp;"|1",Transitions!$J$5:$J$204,0)),""))</f>
        <v/>
      </c>
      <c r="H154" s="10">
        <f>IF($A154="","",IFERROR(INDEX(Transitions!$E$5:$E$204,MATCH($A154&amp;"|1",Transitions!$J$5:$J$204,0)),""))</f>
        <v/>
      </c>
      <c r="I154" s="16">
        <f>IF($H154="","",ROUND(MAX(0,TODAY()-$H154),1))</f>
        <v/>
      </c>
      <c r="J154" s="11">
        <f>IF($A154="","",IFERROR(INDEX(Transitions!$D$5:$D$204,MATCH($A154&amp;"|1",Transitions!$J$5:$J$204,0)),""))</f>
        <v/>
      </c>
      <c r="K154" s="12">
        <f>IF($A154="","",COUNTIFS(Transitions!$A$5:$A$204,$A154))</f>
        <v/>
      </c>
      <c r="L154" s="16">
        <f>IF($A154="","",SUMIFS(Transitions!$F$5:$F$204,Transitions!$A$5:$A$204,$A154))</f>
        <v/>
      </c>
      <c r="M154" s="12">
        <f>IF($A154="","",COUNTIFS(Transitions!$A$5:$A$204,$A154,Transitions!$C$5:$C$204,"Rework"))</f>
        <v/>
      </c>
      <c r="N154" s="11">
        <f>IF($A154="","",IF($G154="","No",IFERROR(VLOOKUP($G154,States!$A$5:$C$24,3,FALSE),"No")))</f>
        <v/>
      </c>
      <c r="O154" s="16">
        <f>IF($A154="","",IF($N154&lt;&gt;"Yes","",IF(OR($C154="",$H154=""),"",ROUND(($H154-$C154)*24,1))))</f>
        <v/>
      </c>
      <c r="P154" s="11">
        <f>IF($A154="","",IF($K154=0,"No transition logged",IF($N154="Yes","Done",IF(AND($F154&lt;&gt;"",$F154&lt;TODAY()),"Overdue",IF($I154&gt;Tasks!$C$3,"Stalled in "&amp;$G154,"In progress")))))</f>
        <v/>
      </c>
      <c r="Q154" s="7" t="n"/>
    </row>
    <row r="155">
      <c r="A155" s="7" t="n"/>
      <c r="B155" s="7" t="n"/>
      <c r="C155" s="8" t="n"/>
      <c r="D155" s="7" t="n"/>
      <c r="E155" s="7" t="n"/>
      <c r="F155" s="14" t="n"/>
      <c r="G155" s="15">
        <f>IF($A155="","",IFERROR(INDEX(Transitions!$C$5:$C$204,MATCH($A155&amp;"|1",Transitions!$J$5:$J$204,0)),""))</f>
        <v/>
      </c>
      <c r="H155" s="10">
        <f>IF($A155="","",IFERROR(INDEX(Transitions!$E$5:$E$204,MATCH($A155&amp;"|1",Transitions!$J$5:$J$204,0)),""))</f>
        <v/>
      </c>
      <c r="I155" s="16">
        <f>IF($H155="","",ROUND(MAX(0,TODAY()-$H155),1))</f>
        <v/>
      </c>
      <c r="J155" s="11">
        <f>IF($A155="","",IFERROR(INDEX(Transitions!$D$5:$D$204,MATCH($A155&amp;"|1",Transitions!$J$5:$J$204,0)),""))</f>
        <v/>
      </c>
      <c r="K155" s="12">
        <f>IF($A155="","",COUNTIFS(Transitions!$A$5:$A$204,$A155))</f>
        <v/>
      </c>
      <c r="L155" s="16">
        <f>IF($A155="","",SUMIFS(Transitions!$F$5:$F$204,Transitions!$A$5:$A$204,$A155))</f>
        <v/>
      </c>
      <c r="M155" s="12">
        <f>IF($A155="","",COUNTIFS(Transitions!$A$5:$A$204,$A155,Transitions!$C$5:$C$204,"Rework"))</f>
        <v/>
      </c>
      <c r="N155" s="11">
        <f>IF($A155="","",IF($G155="","No",IFERROR(VLOOKUP($G155,States!$A$5:$C$24,3,FALSE),"No")))</f>
        <v/>
      </c>
      <c r="O155" s="16">
        <f>IF($A155="","",IF($N155&lt;&gt;"Yes","",IF(OR($C155="",$H155=""),"",ROUND(($H155-$C155)*24,1))))</f>
        <v/>
      </c>
      <c r="P155" s="11">
        <f>IF($A155="","",IF($K155=0,"No transition logged",IF($N155="Yes","Done",IF(AND($F155&lt;&gt;"",$F155&lt;TODAY()),"Overdue",IF($I155&gt;Tasks!$C$3,"Stalled in "&amp;$G155,"In progress")))))</f>
        <v/>
      </c>
      <c r="Q155" s="7" t="n"/>
    </row>
    <row r="156">
      <c r="A156" s="7" t="n"/>
      <c r="B156" s="7" t="n"/>
      <c r="C156" s="8" t="n"/>
      <c r="D156" s="7" t="n"/>
      <c r="E156" s="7" t="n"/>
      <c r="F156" s="14" t="n"/>
      <c r="G156" s="15">
        <f>IF($A156="","",IFERROR(INDEX(Transitions!$C$5:$C$204,MATCH($A156&amp;"|1",Transitions!$J$5:$J$204,0)),""))</f>
        <v/>
      </c>
      <c r="H156" s="10">
        <f>IF($A156="","",IFERROR(INDEX(Transitions!$E$5:$E$204,MATCH($A156&amp;"|1",Transitions!$J$5:$J$204,0)),""))</f>
        <v/>
      </c>
      <c r="I156" s="16">
        <f>IF($H156="","",ROUND(MAX(0,TODAY()-$H156),1))</f>
        <v/>
      </c>
      <c r="J156" s="11">
        <f>IF($A156="","",IFERROR(INDEX(Transitions!$D$5:$D$204,MATCH($A156&amp;"|1",Transitions!$J$5:$J$204,0)),""))</f>
        <v/>
      </c>
      <c r="K156" s="12">
        <f>IF($A156="","",COUNTIFS(Transitions!$A$5:$A$204,$A156))</f>
        <v/>
      </c>
      <c r="L156" s="16">
        <f>IF($A156="","",SUMIFS(Transitions!$F$5:$F$204,Transitions!$A$5:$A$204,$A156))</f>
        <v/>
      </c>
      <c r="M156" s="12">
        <f>IF($A156="","",COUNTIFS(Transitions!$A$5:$A$204,$A156,Transitions!$C$5:$C$204,"Rework"))</f>
        <v/>
      </c>
      <c r="N156" s="11">
        <f>IF($A156="","",IF($G156="","No",IFERROR(VLOOKUP($G156,States!$A$5:$C$24,3,FALSE),"No")))</f>
        <v/>
      </c>
      <c r="O156" s="16">
        <f>IF($A156="","",IF($N156&lt;&gt;"Yes","",IF(OR($C156="",$H156=""),"",ROUND(($H156-$C156)*24,1))))</f>
        <v/>
      </c>
      <c r="P156" s="11">
        <f>IF($A156="","",IF($K156=0,"No transition logged",IF($N156="Yes","Done",IF(AND($F156&lt;&gt;"",$F156&lt;TODAY()),"Overdue",IF($I156&gt;Tasks!$C$3,"Stalled in "&amp;$G156,"In progress")))))</f>
        <v/>
      </c>
      <c r="Q156" s="7" t="n"/>
    </row>
    <row r="157">
      <c r="A157" s="7" t="n"/>
      <c r="B157" s="7" t="n"/>
      <c r="C157" s="8" t="n"/>
      <c r="D157" s="7" t="n"/>
      <c r="E157" s="7" t="n"/>
      <c r="F157" s="14" t="n"/>
      <c r="G157" s="15">
        <f>IF($A157="","",IFERROR(INDEX(Transitions!$C$5:$C$204,MATCH($A157&amp;"|1",Transitions!$J$5:$J$204,0)),""))</f>
        <v/>
      </c>
      <c r="H157" s="10">
        <f>IF($A157="","",IFERROR(INDEX(Transitions!$E$5:$E$204,MATCH($A157&amp;"|1",Transitions!$J$5:$J$204,0)),""))</f>
        <v/>
      </c>
      <c r="I157" s="16">
        <f>IF($H157="","",ROUND(MAX(0,TODAY()-$H157),1))</f>
        <v/>
      </c>
      <c r="J157" s="11">
        <f>IF($A157="","",IFERROR(INDEX(Transitions!$D$5:$D$204,MATCH($A157&amp;"|1",Transitions!$J$5:$J$204,0)),""))</f>
        <v/>
      </c>
      <c r="K157" s="12">
        <f>IF($A157="","",COUNTIFS(Transitions!$A$5:$A$204,$A157))</f>
        <v/>
      </c>
      <c r="L157" s="16">
        <f>IF($A157="","",SUMIFS(Transitions!$F$5:$F$204,Transitions!$A$5:$A$204,$A157))</f>
        <v/>
      </c>
      <c r="M157" s="12">
        <f>IF($A157="","",COUNTIFS(Transitions!$A$5:$A$204,$A157,Transitions!$C$5:$C$204,"Rework"))</f>
        <v/>
      </c>
      <c r="N157" s="11">
        <f>IF($A157="","",IF($G157="","No",IFERROR(VLOOKUP($G157,States!$A$5:$C$24,3,FALSE),"No")))</f>
        <v/>
      </c>
      <c r="O157" s="16">
        <f>IF($A157="","",IF($N157&lt;&gt;"Yes","",IF(OR($C157="",$H157=""),"",ROUND(($H157-$C157)*24,1))))</f>
        <v/>
      </c>
      <c r="P157" s="11">
        <f>IF($A157="","",IF($K157=0,"No transition logged",IF($N157="Yes","Done",IF(AND($F157&lt;&gt;"",$F157&lt;TODAY()),"Overdue",IF($I157&gt;Tasks!$C$3,"Stalled in "&amp;$G157,"In progress")))))</f>
        <v/>
      </c>
      <c r="Q157" s="7" t="n"/>
    </row>
    <row r="158">
      <c r="A158" s="7" t="n"/>
      <c r="B158" s="7" t="n"/>
      <c r="C158" s="8" t="n"/>
      <c r="D158" s="7" t="n"/>
      <c r="E158" s="7" t="n"/>
      <c r="F158" s="14" t="n"/>
      <c r="G158" s="15">
        <f>IF($A158="","",IFERROR(INDEX(Transitions!$C$5:$C$204,MATCH($A158&amp;"|1",Transitions!$J$5:$J$204,0)),""))</f>
        <v/>
      </c>
      <c r="H158" s="10">
        <f>IF($A158="","",IFERROR(INDEX(Transitions!$E$5:$E$204,MATCH($A158&amp;"|1",Transitions!$J$5:$J$204,0)),""))</f>
        <v/>
      </c>
      <c r="I158" s="16">
        <f>IF($H158="","",ROUND(MAX(0,TODAY()-$H158),1))</f>
        <v/>
      </c>
      <c r="J158" s="11">
        <f>IF($A158="","",IFERROR(INDEX(Transitions!$D$5:$D$204,MATCH($A158&amp;"|1",Transitions!$J$5:$J$204,0)),""))</f>
        <v/>
      </c>
      <c r="K158" s="12">
        <f>IF($A158="","",COUNTIFS(Transitions!$A$5:$A$204,$A158))</f>
        <v/>
      </c>
      <c r="L158" s="16">
        <f>IF($A158="","",SUMIFS(Transitions!$F$5:$F$204,Transitions!$A$5:$A$204,$A158))</f>
        <v/>
      </c>
      <c r="M158" s="12">
        <f>IF($A158="","",COUNTIFS(Transitions!$A$5:$A$204,$A158,Transitions!$C$5:$C$204,"Rework"))</f>
        <v/>
      </c>
      <c r="N158" s="11">
        <f>IF($A158="","",IF($G158="","No",IFERROR(VLOOKUP($G158,States!$A$5:$C$24,3,FALSE),"No")))</f>
        <v/>
      </c>
      <c r="O158" s="16">
        <f>IF($A158="","",IF($N158&lt;&gt;"Yes","",IF(OR($C158="",$H158=""),"",ROUND(($H158-$C158)*24,1))))</f>
        <v/>
      </c>
      <c r="P158" s="11">
        <f>IF($A158="","",IF($K158=0,"No transition logged",IF($N158="Yes","Done",IF(AND($F158&lt;&gt;"",$F158&lt;TODAY()),"Overdue",IF($I158&gt;Tasks!$C$3,"Stalled in "&amp;$G158,"In progress")))))</f>
        <v/>
      </c>
      <c r="Q158" s="7" t="n"/>
    </row>
    <row r="159">
      <c r="A159" s="7" t="n"/>
      <c r="B159" s="7" t="n"/>
      <c r="C159" s="8" t="n"/>
      <c r="D159" s="7" t="n"/>
      <c r="E159" s="7" t="n"/>
      <c r="F159" s="14" t="n"/>
      <c r="G159" s="15">
        <f>IF($A159="","",IFERROR(INDEX(Transitions!$C$5:$C$204,MATCH($A159&amp;"|1",Transitions!$J$5:$J$204,0)),""))</f>
        <v/>
      </c>
      <c r="H159" s="10">
        <f>IF($A159="","",IFERROR(INDEX(Transitions!$E$5:$E$204,MATCH($A159&amp;"|1",Transitions!$J$5:$J$204,0)),""))</f>
        <v/>
      </c>
      <c r="I159" s="16">
        <f>IF($H159="","",ROUND(MAX(0,TODAY()-$H159),1))</f>
        <v/>
      </c>
      <c r="J159" s="11">
        <f>IF($A159="","",IFERROR(INDEX(Transitions!$D$5:$D$204,MATCH($A159&amp;"|1",Transitions!$J$5:$J$204,0)),""))</f>
        <v/>
      </c>
      <c r="K159" s="12">
        <f>IF($A159="","",COUNTIFS(Transitions!$A$5:$A$204,$A159))</f>
        <v/>
      </c>
      <c r="L159" s="16">
        <f>IF($A159="","",SUMIFS(Transitions!$F$5:$F$204,Transitions!$A$5:$A$204,$A159))</f>
        <v/>
      </c>
      <c r="M159" s="12">
        <f>IF($A159="","",COUNTIFS(Transitions!$A$5:$A$204,$A159,Transitions!$C$5:$C$204,"Rework"))</f>
        <v/>
      </c>
      <c r="N159" s="11">
        <f>IF($A159="","",IF($G159="","No",IFERROR(VLOOKUP($G159,States!$A$5:$C$24,3,FALSE),"No")))</f>
        <v/>
      </c>
      <c r="O159" s="16">
        <f>IF($A159="","",IF($N159&lt;&gt;"Yes","",IF(OR($C159="",$H159=""),"",ROUND(($H159-$C159)*24,1))))</f>
        <v/>
      </c>
      <c r="P159" s="11">
        <f>IF($A159="","",IF($K159=0,"No transition logged",IF($N159="Yes","Done",IF(AND($F159&lt;&gt;"",$F159&lt;TODAY()),"Overdue",IF($I159&gt;Tasks!$C$3,"Stalled in "&amp;$G159,"In progress")))))</f>
        <v/>
      </c>
      <c r="Q159" s="7" t="n"/>
    </row>
    <row r="160">
      <c r="A160" s="7" t="n"/>
      <c r="B160" s="7" t="n"/>
      <c r="C160" s="8" t="n"/>
      <c r="D160" s="7" t="n"/>
      <c r="E160" s="7" t="n"/>
      <c r="F160" s="14" t="n"/>
      <c r="G160" s="15">
        <f>IF($A160="","",IFERROR(INDEX(Transitions!$C$5:$C$204,MATCH($A160&amp;"|1",Transitions!$J$5:$J$204,0)),""))</f>
        <v/>
      </c>
      <c r="H160" s="10">
        <f>IF($A160="","",IFERROR(INDEX(Transitions!$E$5:$E$204,MATCH($A160&amp;"|1",Transitions!$J$5:$J$204,0)),""))</f>
        <v/>
      </c>
      <c r="I160" s="16">
        <f>IF($H160="","",ROUND(MAX(0,TODAY()-$H160),1))</f>
        <v/>
      </c>
      <c r="J160" s="11">
        <f>IF($A160="","",IFERROR(INDEX(Transitions!$D$5:$D$204,MATCH($A160&amp;"|1",Transitions!$J$5:$J$204,0)),""))</f>
        <v/>
      </c>
      <c r="K160" s="12">
        <f>IF($A160="","",COUNTIFS(Transitions!$A$5:$A$204,$A160))</f>
        <v/>
      </c>
      <c r="L160" s="16">
        <f>IF($A160="","",SUMIFS(Transitions!$F$5:$F$204,Transitions!$A$5:$A$204,$A160))</f>
        <v/>
      </c>
      <c r="M160" s="12">
        <f>IF($A160="","",COUNTIFS(Transitions!$A$5:$A$204,$A160,Transitions!$C$5:$C$204,"Rework"))</f>
        <v/>
      </c>
      <c r="N160" s="11">
        <f>IF($A160="","",IF($G160="","No",IFERROR(VLOOKUP($G160,States!$A$5:$C$24,3,FALSE),"No")))</f>
        <v/>
      </c>
      <c r="O160" s="16">
        <f>IF($A160="","",IF($N160&lt;&gt;"Yes","",IF(OR($C160="",$H160=""),"",ROUND(($H160-$C160)*24,1))))</f>
        <v/>
      </c>
      <c r="P160" s="11">
        <f>IF($A160="","",IF($K160=0,"No transition logged",IF($N160="Yes","Done",IF(AND($F160&lt;&gt;"",$F160&lt;TODAY()),"Overdue",IF($I160&gt;Tasks!$C$3,"Stalled in "&amp;$G160,"In progress")))))</f>
        <v/>
      </c>
      <c r="Q160" s="7" t="n"/>
    </row>
    <row r="161">
      <c r="A161" s="7" t="n"/>
      <c r="B161" s="7" t="n"/>
      <c r="C161" s="8" t="n"/>
      <c r="D161" s="7" t="n"/>
      <c r="E161" s="7" t="n"/>
      <c r="F161" s="14" t="n"/>
      <c r="G161" s="15">
        <f>IF($A161="","",IFERROR(INDEX(Transitions!$C$5:$C$204,MATCH($A161&amp;"|1",Transitions!$J$5:$J$204,0)),""))</f>
        <v/>
      </c>
      <c r="H161" s="10">
        <f>IF($A161="","",IFERROR(INDEX(Transitions!$E$5:$E$204,MATCH($A161&amp;"|1",Transitions!$J$5:$J$204,0)),""))</f>
        <v/>
      </c>
      <c r="I161" s="16">
        <f>IF($H161="","",ROUND(MAX(0,TODAY()-$H161),1))</f>
        <v/>
      </c>
      <c r="J161" s="11">
        <f>IF($A161="","",IFERROR(INDEX(Transitions!$D$5:$D$204,MATCH($A161&amp;"|1",Transitions!$J$5:$J$204,0)),""))</f>
        <v/>
      </c>
      <c r="K161" s="12">
        <f>IF($A161="","",COUNTIFS(Transitions!$A$5:$A$204,$A161))</f>
        <v/>
      </c>
      <c r="L161" s="16">
        <f>IF($A161="","",SUMIFS(Transitions!$F$5:$F$204,Transitions!$A$5:$A$204,$A161))</f>
        <v/>
      </c>
      <c r="M161" s="12">
        <f>IF($A161="","",COUNTIFS(Transitions!$A$5:$A$204,$A161,Transitions!$C$5:$C$204,"Rework"))</f>
        <v/>
      </c>
      <c r="N161" s="11">
        <f>IF($A161="","",IF($G161="","No",IFERROR(VLOOKUP($G161,States!$A$5:$C$24,3,FALSE),"No")))</f>
        <v/>
      </c>
      <c r="O161" s="16">
        <f>IF($A161="","",IF($N161&lt;&gt;"Yes","",IF(OR($C161="",$H161=""),"",ROUND(($H161-$C161)*24,1))))</f>
        <v/>
      </c>
      <c r="P161" s="11">
        <f>IF($A161="","",IF($K161=0,"No transition logged",IF($N161="Yes","Done",IF(AND($F161&lt;&gt;"",$F161&lt;TODAY()),"Overdue",IF($I161&gt;Tasks!$C$3,"Stalled in "&amp;$G161,"In progress")))))</f>
        <v/>
      </c>
      <c r="Q161" s="7" t="n"/>
    </row>
    <row r="162">
      <c r="A162" s="7" t="n"/>
      <c r="B162" s="7" t="n"/>
      <c r="C162" s="8" t="n"/>
      <c r="D162" s="7" t="n"/>
      <c r="E162" s="7" t="n"/>
      <c r="F162" s="14" t="n"/>
      <c r="G162" s="15">
        <f>IF($A162="","",IFERROR(INDEX(Transitions!$C$5:$C$204,MATCH($A162&amp;"|1",Transitions!$J$5:$J$204,0)),""))</f>
        <v/>
      </c>
      <c r="H162" s="10">
        <f>IF($A162="","",IFERROR(INDEX(Transitions!$E$5:$E$204,MATCH($A162&amp;"|1",Transitions!$J$5:$J$204,0)),""))</f>
        <v/>
      </c>
      <c r="I162" s="16">
        <f>IF($H162="","",ROUND(MAX(0,TODAY()-$H162),1))</f>
        <v/>
      </c>
      <c r="J162" s="11">
        <f>IF($A162="","",IFERROR(INDEX(Transitions!$D$5:$D$204,MATCH($A162&amp;"|1",Transitions!$J$5:$J$204,0)),""))</f>
        <v/>
      </c>
      <c r="K162" s="12">
        <f>IF($A162="","",COUNTIFS(Transitions!$A$5:$A$204,$A162))</f>
        <v/>
      </c>
      <c r="L162" s="16">
        <f>IF($A162="","",SUMIFS(Transitions!$F$5:$F$204,Transitions!$A$5:$A$204,$A162))</f>
        <v/>
      </c>
      <c r="M162" s="12">
        <f>IF($A162="","",COUNTIFS(Transitions!$A$5:$A$204,$A162,Transitions!$C$5:$C$204,"Rework"))</f>
        <v/>
      </c>
      <c r="N162" s="11">
        <f>IF($A162="","",IF($G162="","No",IFERROR(VLOOKUP($G162,States!$A$5:$C$24,3,FALSE),"No")))</f>
        <v/>
      </c>
      <c r="O162" s="16">
        <f>IF($A162="","",IF($N162&lt;&gt;"Yes","",IF(OR($C162="",$H162=""),"",ROUND(($H162-$C162)*24,1))))</f>
        <v/>
      </c>
      <c r="P162" s="11">
        <f>IF($A162="","",IF($K162=0,"No transition logged",IF($N162="Yes","Done",IF(AND($F162&lt;&gt;"",$F162&lt;TODAY()),"Overdue",IF($I162&gt;Tasks!$C$3,"Stalled in "&amp;$G162,"In progress")))))</f>
        <v/>
      </c>
      <c r="Q162" s="7" t="n"/>
    </row>
    <row r="163">
      <c r="A163" s="7" t="n"/>
      <c r="B163" s="7" t="n"/>
      <c r="C163" s="8" t="n"/>
      <c r="D163" s="7" t="n"/>
      <c r="E163" s="7" t="n"/>
      <c r="F163" s="14" t="n"/>
      <c r="G163" s="15">
        <f>IF($A163="","",IFERROR(INDEX(Transitions!$C$5:$C$204,MATCH($A163&amp;"|1",Transitions!$J$5:$J$204,0)),""))</f>
        <v/>
      </c>
      <c r="H163" s="10">
        <f>IF($A163="","",IFERROR(INDEX(Transitions!$E$5:$E$204,MATCH($A163&amp;"|1",Transitions!$J$5:$J$204,0)),""))</f>
        <v/>
      </c>
      <c r="I163" s="16">
        <f>IF($H163="","",ROUND(MAX(0,TODAY()-$H163),1))</f>
        <v/>
      </c>
      <c r="J163" s="11">
        <f>IF($A163="","",IFERROR(INDEX(Transitions!$D$5:$D$204,MATCH($A163&amp;"|1",Transitions!$J$5:$J$204,0)),""))</f>
        <v/>
      </c>
      <c r="K163" s="12">
        <f>IF($A163="","",COUNTIFS(Transitions!$A$5:$A$204,$A163))</f>
        <v/>
      </c>
      <c r="L163" s="16">
        <f>IF($A163="","",SUMIFS(Transitions!$F$5:$F$204,Transitions!$A$5:$A$204,$A163))</f>
        <v/>
      </c>
      <c r="M163" s="12">
        <f>IF($A163="","",COUNTIFS(Transitions!$A$5:$A$204,$A163,Transitions!$C$5:$C$204,"Rework"))</f>
        <v/>
      </c>
      <c r="N163" s="11">
        <f>IF($A163="","",IF($G163="","No",IFERROR(VLOOKUP($G163,States!$A$5:$C$24,3,FALSE),"No")))</f>
        <v/>
      </c>
      <c r="O163" s="16">
        <f>IF($A163="","",IF($N163&lt;&gt;"Yes","",IF(OR($C163="",$H163=""),"",ROUND(($H163-$C163)*24,1))))</f>
        <v/>
      </c>
      <c r="P163" s="11">
        <f>IF($A163="","",IF($K163=0,"No transition logged",IF($N163="Yes","Done",IF(AND($F163&lt;&gt;"",$F163&lt;TODAY()),"Overdue",IF($I163&gt;Tasks!$C$3,"Stalled in "&amp;$G163,"In progress")))))</f>
        <v/>
      </c>
      <c r="Q163" s="7" t="n"/>
    </row>
    <row r="164">
      <c r="A164" s="7" t="n"/>
      <c r="B164" s="7" t="n"/>
      <c r="C164" s="8" t="n"/>
      <c r="D164" s="7" t="n"/>
      <c r="E164" s="7" t="n"/>
      <c r="F164" s="14" t="n"/>
      <c r="G164" s="15">
        <f>IF($A164="","",IFERROR(INDEX(Transitions!$C$5:$C$204,MATCH($A164&amp;"|1",Transitions!$J$5:$J$204,0)),""))</f>
        <v/>
      </c>
      <c r="H164" s="10">
        <f>IF($A164="","",IFERROR(INDEX(Transitions!$E$5:$E$204,MATCH($A164&amp;"|1",Transitions!$J$5:$J$204,0)),""))</f>
        <v/>
      </c>
      <c r="I164" s="16">
        <f>IF($H164="","",ROUND(MAX(0,TODAY()-$H164),1))</f>
        <v/>
      </c>
      <c r="J164" s="11">
        <f>IF($A164="","",IFERROR(INDEX(Transitions!$D$5:$D$204,MATCH($A164&amp;"|1",Transitions!$J$5:$J$204,0)),""))</f>
        <v/>
      </c>
      <c r="K164" s="12">
        <f>IF($A164="","",COUNTIFS(Transitions!$A$5:$A$204,$A164))</f>
        <v/>
      </c>
      <c r="L164" s="16">
        <f>IF($A164="","",SUMIFS(Transitions!$F$5:$F$204,Transitions!$A$5:$A$204,$A164))</f>
        <v/>
      </c>
      <c r="M164" s="12">
        <f>IF($A164="","",COUNTIFS(Transitions!$A$5:$A$204,$A164,Transitions!$C$5:$C$204,"Rework"))</f>
        <v/>
      </c>
      <c r="N164" s="11">
        <f>IF($A164="","",IF($G164="","No",IFERROR(VLOOKUP($G164,States!$A$5:$C$24,3,FALSE),"No")))</f>
        <v/>
      </c>
      <c r="O164" s="16">
        <f>IF($A164="","",IF($N164&lt;&gt;"Yes","",IF(OR($C164="",$H164=""),"",ROUND(($H164-$C164)*24,1))))</f>
        <v/>
      </c>
      <c r="P164" s="11">
        <f>IF($A164="","",IF($K164=0,"No transition logged",IF($N164="Yes","Done",IF(AND($F164&lt;&gt;"",$F164&lt;TODAY()),"Overdue",IF($I164&gt;Tasks!$C$3,"Stalled in "&amp;$G164,"In progress")))))</f>
        <v/>
      </c>
      <c r="Q164" s="7" t="n"/>
    </row>
    <row r="165">
      <c r="A165" s="7" t="n"/>
      <c r="B165" s="7" t="n"/>
      <c r="C165" s="8" t="n"/>
      <c r="D165" s="7" t="n"/>
      <c r="E165" s="7" t="n"/>
      <c r="F165" s="14" t="n"/>
      <c r="G165" s="15">
        <f>IF($A165="","",IFERROR(INDEX(Transitions!$C$5:$C$204,MATCH($A165&amp;"|1",Transitions!$J$5:$J$204,0)),""))</f>
        <v/>
      </c>
      <c r="H165" s="10">
        <f>IF($A165="","",IFERROR(INDEX(Transitions!$E$5:$E$204,MATCH($A165&amp;"|1",Transitions!$J$5:$J$204,0)),""))</f>
        <v/>
      </c>
      <c r="I165" s="16">
        <f>IF($H165="","",ROUND(MAX(0,TODAY()-$H165),1))</f>
        <v/>
      </c>
      <c r="J165" s="11">
        <f>IF($A165="","",IFERROR(INDEX(Transitions!$D$5:$D$204,MATCH($A165&amp;"|1",Transitions!$J$5:$J$204,0)),""))</f>
        <v/>
      </c>
      <c r="K165" s="12">
        <f>IF($A165="","",COUNTIFS(Transitions!$A$5:$A$204,$A165))</f>
        <v/>
      </c>
      <c r="L165" s="16">
        <f>IF($A165="","",SUMIFS(Transitions!$F$5:$F$204,Transitions!$A$5:$A$204,$A165))</f>
        <v/>
      </c>
      <c r="M165" s="12">
        <f>IF($A165="","",COUNTIFS(Transitions!$A$5:$A$204,$A165,Transitions!$C$5:$C$204,"Rework"))</f>
        <v/>
      </c>
      <c r="N165" s="11">
        <f>IF($A165="","",IF($G165="","No",IFERROR(VLOOKUP($G165,States!$A$5:$C$24,3,FALSE),"No")))</f>
        <v/>
      </c>
      <c r="O165" s="16">
        <f>IF($A165="","",IF($N165&lt;&gt;"Yes","",IF(OR($C165="",$H165=""),"",ROUND(($H165-$C165)*24,1))))</f>
        <v/>
      </c>
      <c r="P165" s="11">
        <f>IF($A165="","",IF($K165=0,"No transition logged",IF($N165="Yes","Done",IF(AND($F165&lt;&gt;"",$F165&lt;TODAY()),"Overdue",IF($I165&gt;Tasks!$C$3,"Stalled in "&amp;$G165,"In progress")))))</f>
        <v/>
      </c>
      <c r="Q165" s="7" t="n"/>
    </row>
    <row r="166">
      <c r="A166" s="7" t="n"/>
      <c r="B166" s="7" t="n"/>
      <c r="C166" s="8" t="n"/>
      <c r="D166" s="7" t="n"/>
      <c r="E166" s="7" t="n"/>
      <c r="F166" s="14" t="n"/>
      <c r="G166" s="15">
        <f>IF($A166="","",IFERROR(INDEX(Transitions!$C$5:$C$204,MATCH($A166&amp;"|1",Transitions!$J$5:$J$204,0)),""))</f>
        <v/>
      </c>
      <c r="H166" s="10">
        <f>IF($A166="","",IFERROR(INDEX(Transitions!$E$5:$E$204,MATCH($A166&amp;"|1",Transitions!$J$5:$J$204,0)),""))</f>
        <v/>
      </c>
      <c r="I166" s="16">
        <f>IF($H166="","",ROUND(MAX(0,TODAY()-$H166),1))</f>
        <v/>
      </c>
      <c r="J166" s="11">
        <f>IF($A166="","",IFERROR(INDEX(Transitions!$D$5:$D$204,MATCH($A166&amp;"|1",Transitions!$J$5:$J$204,0)),""))</f>
        <v/>
      </c>
      <c r="K166" s="12">
        <f>IF($A166="","",COUNTIFS(Transitions!$A$5:$A$204,$A166))</f>
        <v/>
      </c>
      <c r="L166" s="16">
        <f>IF($A166="","",SUMIFS(Transitions!$F$5:$F$204,Transitions!$A$5:$A$204,$A166))</f>
        <v/>
      </c>
      <c r="M166" s="12">
        <f>IF($A166="","",COUNTIFS(Transitions!$A$5:$A$204,$A166,Transitions!$C$5:$C$204,"Rework"))</f>
        <v/>
      </c>
      <c r="N166" s="11">
        <f>IF($A166="","",IF($G166="","No",IFERROR(VLOOKUP($G166,States!$A$5:$C$24,3,FALSE),"No")))</f>
        <v/>
      </c>
      <c r="O166" s="16">
        <f>IF($A166="","",IF($N166&lt;&gt;"Yes","",IF(OR($C166="",$H166=""),"",ROUND(($H166-$C166)*24,1))))</f>
        <v/>
      </c>
      <c r="P166" s="11">
        <f>IF($A166="","",IF($K166=0,"No transition logged",IF($N166="Yes","Done",IF(AND($F166&lt;&gt;"",$F166&lt;TODAY()),"Overdue",IF($I166&gt;Tasks!$C$3,"Stalled in "&amp;$G166,"In progress")))))</f>
        <v/>
      </c>
      <c r="Q166" s="7" t="n"/>
    </row>
    <row r="167">
      <c r="A167" s="7" t="n"/>
      <c r="B167" s="7" t="n"/>
      <c r="C167" s="8" t="n"/>
      <c r="D167" s="7" t="n"/>
      <c r="E167" s="7" t="n"/>
      <c r="F167" s="14" t="n"/>
      <c r="G167" s="15">
        <f>IF($A167="","",IFERROR(INDEX(Transitions!$C$5:$C$204,MATCH($A167&amp;"|1",Transitions!$J$5:$J$204,0)),""))</f>
        <v/>
      </c>
      <c r="H167" s="10">
        <f>IF($A167="","",IFERROR(INDEX(Transitions!$E$5:$E$204,MATCH($A167&amp;"|1",Transitions!$J$5:$J$204,0)),""))</f>
        <v/>
      </c>
      <c r="I167" s="16">
        <f>IF($H167="","",ROUND(MAX(0,TODAY()-$H167),1))</f>
        <v/>
      </c>
      <c r="J167" s="11">
        <f>IF($A167="","",IFERROR(INDEX(Transitions!$D$5:$D$204,MATCH($A167&amp;"|1",Transitions!$J$5:$J$204,0)),""))</f>
        <v/>
      </c>
      <c r="K167" s="12">
        <f>IF($A167="","",COUNTIFS(Transitions!$A$5:$A$204,$A167))</f>
        <v/>
      </c>
      <c r="L167" s="16">
        <f>IF($A167="","",SUMIFS(Transitions!$F$5:$F$204,Transitions!$A$5:$A$204,$A167))</f>
        <v/>
      </c>
      <c r="M167" s="12">
        <f>IF($A167="","",COUNTIFS(Transitions!$A$5:$A$204,$A167,Transitions!$C$5:$C$204,"Rework"))</f>
        <v/>
      </c>
      <c r="N167" s="11">
        <f>IF($A167="","",IF($G167="","No",IFERROR(VLOOKUP($G167,States!$A$5:$C$24,3,FALSE),"No")))</f>
        <v/>
      </c>
      <c r="O167" s="16">
        <f>IF($A167="","",IF($N167&lt;&gt;"Yes","",IF(OR($C167="",$H167=""),"",ROUND(($H167-$C167)*24,1))))</f>
        <v/>
      </c>
      <c r="P167" s="11">
        <f>IF($A167="","",IF($K167=0,"No transition logged",IF($N167="Yes","Done",IF(AND($F167&lt;&gt;"",$F167&lt;TODAY()),"Overdue",IF($I167&gt;Tasks!$C$3,"Stalled in "&amp;$G167,"In progress")))))</f>
        <v/>
      </c>
      <c r="Q167" s="7" t="n"/>
    </row>
    <row r="168">
      <c r="A168" s="7" t="n"/>
      <c r="B168" s="7" t="n"/>
      <c r="C168" s="8" t="n"/>
      <c r="D168" s="7" t="n"/>
      <c r="E168" s="7" t="n"/>
      <c r="F168" s="14" t="n"/>
      <c r="G168" s="15">
        <f>IF($A168="","",IFERROR(INDEX(Transitions!$C$5:$C$204,MATCH($A168&amp;"|1",Transitions!$J$5:$J$204,0)),""))</f>
        <v/>
      </c>
      <c r="H168" s="10">
        <f>IF($A168="","",IFERROR(INDEX(Transitions!$E$5:$E$204,MATCH($A168&amp;"|1",Transitions!$J$5:$J$204,0)),""))</f>
        <v/>
      </c>
      <c r="I168" s="16">
        <f>IF($H168="","",ROUND(MAX(0,TODAY()-$H168),1))</f>
        <v/>
      </c>
      <c r="J168" s="11">
        <f>IF($A168="","",IFERROR(INDEX(Transitions!$D$5:$D$204,MATCH($A168&amp;"|1",Transitions!$J$5:$J$204,0)),""))</f>
        <v/>
      </c>
      <c r="K168" s="12">
        <f>IF($A168="","",COUNTIFS(Transitions!$A$5:$A$204,$A168))</f>
        <v/>
      </c>
      <c r="L168" s="16">
        <f>IF($A168="","",SUMIFS(Transitions!$F$5:$F$204,Transitions!$A$5:$A$204,$A168))</f>
        <v/>
      </c>
      <c r="M168" s="12">
        <f>IF($A168="","",COUNTIFS(Transitions!$A$5:$A$204,$A168,Transitions!$C$5:$C$204,"Rework"))</f>
        <v/>
      </c>
      <c r="N168" s="11">
        <f>IF($A168="","",IF($G168="","No",IFERROR(VLOOKUP($G168,States!$A$5:$C$24,3,FALSE),"No")))</f>
        <v/>
      </c>
      <c r="O168" s="16">
        <f>IF($A168="","",IF($N168&lt;&gt;"Yes","",IF(OR($C168="",$H168=""),"",ROUND(($H168-$C168)*24,1))))</f>
        <v/>
      </c>
      <c r="P168" s="11">
        <f>IF($A168="","",IF($K168=0,"No transition logged",IF($N168="Yes","Done",IF(AND($F168&lt;&gt;"",$F168&lt;TODAY()),"Overdue",IF($I168&gt;Tasks!$C$3,"Stalled in "&amp;$G168,"In progress")))))</f>
        <v/>
      </c>
      <c r="Q168" s="7" t="n"/>
    </row>
    <row r="169">
      <c r="A169" s="7" t="n"/>
      <c r="B169" s="7" t="n"/>
      <c r="C169" s="8" t="n"/>
      <c r="D169" s="7" t="n"/>
      <c r="E169" s="7" t="n"/>
      <c r="F169" s="14" t="n"/>
      <c r="G169" s="15">
        <f>IF($A169="","",IFERROR(INDEX(Transitions!$C$5:$C$204,MATCH($A169&amp;"|1",Transitions!$J$5:$J$204,0)),""))</f>
        <v/>
      </c>
      <c r="H169" s="10">
        <f>IF($A169="","",IFERROR(INDEX(Transitions!$E$5:$E$204,MATCH($A169&amp;"|1",Transitions!$J$5:$J$204,0)),""))</f>
        <v/>
      </c>
      <c r="I169" s="16">
        <f>IF($H169="","",ROUND(MAX(0,TODAY()-$H169),1))</f>
        <v/>
      </c>
      <c r="J169" s="11">
        <f>IF($A169="","",IFERROR(INDEX(Transitions!$D$5:$D$204,MATCH($A169&amp;"|1",Transitions!$J$5:$J$204,0)),""))</f>
        <v/>
      </c>
      <c r="K169" s="12">
        <f>IF($A169="","",COUNTIFS(Transitions!$A$5:$A$204,$A169))</f>
        <v/>
      </c>
      <c r="L169" s="16">
        <f>IF($A169="","",SUMIFS(Transitions!$F$5:$F$204,Transitions!$A$5:$A$204,$A169))</f>
        <v/>
      </c>
      <c r="M169" s="12">
        <f>IF($A169="","",COUNTIFS(Transitions!$A$5:$A$204,$A169,Transitions!$C$5:$C$204,"Rework"))</f>
        <v/>
      </c>
      <c r="N169" s="11">
        <f>IF($A169="","",IF($G169="","No",IFERROR(VLOOKUP($G169,States!$A$5:$C$24,3,FALSE),"No")))</f>
        <v/>
      </c>
      <c r="O169" s="16">
        <f>IF($A169="","",IF($N169&lt;&gt;"Yes","",IF(OR($C169="",$H169=""),"",ROUND(($H169-$C169)*24,1))))</f>
        <v/>
      </c>
      <c r="P169" s="11">
        <f>IF($A169="","",IF($K169=0,"No transition logged",IF($N169="Yes","Done",IF(AND($F169&lt;&gt;"",$F169&lt;TODAY()),"Overdue",IF($I169&gt;Tasks!$C$3,"Stalled in "&amp;$G169,"In progress")))))</f>
        <v/>
      </c>
      <c r="Q169" s="7" t="n"/>
    </row>
    <row r="170">
      <c r="A170" s="7" t="n"/>
      <c r="B170" s="7" t="n"/>
      <c r="C170" s="8" t="n"/>
      <c r="D170" s="7" t="n"/>
      <c r="E170" s="7" t="n"/>
      <c r="F170" s="14" t="n"/>
      <c r="G170" s="15">
        <f>IF($A170="","",IFERROR(INDEX(Transitions!$C$5:$C$204,MATCH($A170&amp;"|1",Transitions!$J$5:$J$204,0)),""))</f>
        <v/>
      </c>
      <c r="H170" s="10">
        <f>IF($A170="","",IFERROR(INDEX(Transitions!$E$5:$E$204,MATCH($A170&amp;"|1",Transitions!$J$5:$J$204,0)),""))</f>
        <v/>
      </c>
      <c r="I170" s="16">
        <f>IF($H170="","",ROUND(MAX(0,TODAY()-$H170),1))</f>
        <v/>
      </c>
      <c r="J170" s="11">
        <f>IF($A170="","",IFERROR(INDEX(Transitions!$D$5:$D$204,MATCH($A170&amp;"|1",Transitions!$J$5:$J$204,0)),""))</f>
        <v/>
      </c>
      <c r="K170" s="12">
        <f>IF($A170="","",COUNTIFS(Transitions!$A$5:$A$204,$A170))</f>
        <v/>
      </c>
      <c r="L170" s="16">
        <f>IF($A170="","",SUMIFS(Transitions!$F$5:$F$204,Transitions!$A$5:$A$204,$A170))</f>
        <v/>
      </c>
      <c r="M170" s="12">
        <f>IF($A170="","",COUNTIFS(Transitions!$A$5:$A$204,$A170,Transitions!$C$5:$C$204,"Rework"))</f>
        <v/>
      </c>
      <c r="N170" s="11">
        <f>IF($A170="","",IF($G170="","No",IFERROR(VLOOKUP($G170,States!$A$5:$C$24,3,FALSE),"No")))</f>
        <v/>
      </c>
      <c r="O170" s="16">
        <f>IF($A170="","",IF($N170&lt;&gt;"Yes","",IF(OR($C170="",$H170=""),"",ROUND(($H170-$C170)*24,1))))</f>
        <v/>
      </c>
      <c r="P170" s="11">
        <f>IF($A170="","",IF($K170=0,"No transition logged",IF($N170="Yes","Done",IF(AND($F170&lt;&gt;"",$F170&lt;TODAY()),"Overdue",IF($I170&gt;Tasks!$C$3,"Stalled in "&amp;$G170,"In progress")))))</f>
        <v/>
      </c>
      <c r="Q170" s="7" t="n"/>
    </row>
    <row r="171">
      <c r="A171" s="7" t="n"/>
      <c r="B171" s="7" t="n"/>
      <c r="C171" s="8" t="n"/>
      <c r="D171" s="7" t="n"/>
      <c r="E171" s="7" t="n"/>
      <c r="F171" s="14" t="n"/>
      <c r="G171" s="15">
        <f>IF($A171="","",IFERROR(INDEX(Transitions!$C$5:$C$204,MATCH($A171&amp;"|1",Transitions!$J$5:$J$204,0)),""))</f>
        <v/>
      </c>
      <c r="H171" s="10">
        <f>IF($A171="","",IFERROR(INDEX(Transitions!$E$5:$E$204,MATCH($A171&amp;"|1",Transitions!$J$5:$J$204,0)),""))</f>
        <v/>
      </c>
      <c r="I171" s="16">
        <f>IF($H171="","",ROUND(MAX(0,TODAY()-$H171),1))</f>
        <v/>
      </c>
      <c r="J171" s="11">
        <f>IF($A171="","",IFERROR(INDEX(Transitions!$D$5:$D$204,MATCH($A171&amp;"|1",Transitions!$J$5:$J$204,0)),""))</f>
        <v/>
      </c>
      <c r="K171" s="12">
        <f>IF($A171="","",COUNTIFS(Transitions!$A$5:$A$204,$A171))</f>
        <v/>
      </c>
      <c r="L171" s="16">
        <f>IF($A171="","",SUMIFS(Transitions!$F$5:$F$204,Transitions!$A$5:$A$204,$A171))</f>
        <v/>
      </c>
      <c r="M171" s="12">
        <f>IF($A171="","",COUNTIFS(Transitions!$A$5:$A$204,$A171,Transitions!$C$5:$C$204,"Rework"))</f>
        <v/>
      </c>
      <c r="N171" s="11">
        <f>IF($A171="","",IF($G171="","No",IFERROR(VLOOKUP($G171,States!$A$5:$C$24,3,FALSE),"No")))</f>
        <v/>
      </c>
      <c r="O171" s="16">
        <f>IF($A171="","",IF($N171&lt;&gt;"Yes","",IF(OR($C171="",$H171=""),"",ROUND(($H171-$C171)*24,1))))</f>
        <v/>
      </c>
      <c r="P171" s="11">
        <f>IF($A171="","",IF($K171=0,"No transition logged",IF($N171="Yes","Done",IF(AND($F171&lt;&gt;"",$F171&lt;TODAY()),"Overdue",IF($I171&gt;Tasks!$C$3,"Stalled in "&amp;$G171,"In progress")))))</f>
        <v/>
      </c>
      <c r="Q171" s="7" t="n"/>
    </row>
    <row r="172">
      <c r="A172" s="7" t="n"/>
      <c r="B172" s="7" t="n"/>
      <c r="C172" s="8" t="n"/>
      <c r="D172" s="7" t="n"/>
      <c r="E172" s="7" t="n"/>
      <c r="F172" s="14" t="n"/>
      <c r="G172" s="15">
        <f>IF($A172="","",IFERROR(INDEX(Transitions!$C$5:$C$204,MATCH($A172&amp;"|1",Transitions!$J$5:$J$204,0)),""))</f>
        <v/>
      </c>
      <c r="H172" s="10">
        <f>IF($A172="","",IFERROR(INDEX(Transitions!$E$5:$E$204,MATCH($A172&amp;"|1",Transitions!$J$5:$J$204,0)),""))</f>
        <v/>
      </c>
      <c r="I172" s="16">
        <f>IF($H172="","",ROUND(MAX(0,TODAY()-$H172),1))</f>
        <v/>
      </c>
      <c r="J172" s="11">
        <f>IF($A172="","",IFERROR(INDEX(Transitions!$D$5:$D$204,MATCH($A172&amp;"|1",Transitions!$J$5:$J$204,0)),""))</f>
        <v/>
      </c>
      <c r="K172" s="12">
        <f>IF($A172="","",COUNTIFS(Transitions!$A$5:$A$204,$A172))</f>
        <v/>
      </c>
      <c r="L172" s="16">
        <f>IF($A172="","",SUMIFS(Transitions!$F$5:$F$204,Transitions!$A$5:$A$204,$A172))</f>
        <v/>
      </c>
      <c r="M172" s="12">
        <f>IF($A172="","",COUNTIFS(Transitions!$A$5:$A$204,$A172,Transitions!$C$5:$C$204,"Rework"))</f>
        <v/>
      </c>
      <c r="N172" s="11">
        <f>IF($A172="","",IF($G172="","No",IFERROR(VLOOKUP($G172,States!$A$5:$C$24,3,FALSE),"No")))</f>
        <v/>
      </c>
      <c r="O172" s="16">
        <f>IF($A172="","",IF($N172&lt;&gt;"Yes","",IF(OR($C172="",$H172=""),"",ROUND(($H172-$C172)*24,1))))</f>
        <v/>
      </c>
      <c r="P172" s="11">
        <f>IF($A172="","",IF($K172=0,"No transition logged",IF($N172="Yes","Done",IF(AND($F172&lt;&gt;"",$F172&lt;TODAY()),"Overdue",IF($I172&gt;Tasks!$C$3,"Stalled in "&amp;$G172,"In progress")))))</f>
        <v/>
      </c>
      <c r="Q172" s="7" t="n"/>
    </row>
    <row r="173">
      <c r="A173" s="7" t="n"/>
      <c r="B173" s="7" t="n"/>
      <c r="C173" s="8" t="n"/>
      <c r="D173" s="7" t="n"/>
      <c r="E173" s="7" t="n"/>
      <c r="F173" s="14" t="n"/>
      <c r="G173" s="15">
        <f>IF($A173="","",IFERROR(INDEX(Transitions!$C$5:$C$204,MATCH($A173&amp;"|1",Transitions!$J$5:$J$204,0)),""))</f>
        <v/>
      </c>
      <c r="H173" s="10">
        <f>IF($A173="","",IFERROR(INDEX(Transitions!$E$5:$E$204,MATCH($A173&amp;"|1",Transitions!$J$5:$J$204,0)),""))</f>
        <v/>
      </c>
      <c r="I173" s="16">
        <f>IF($H173="","",ROUND(MAX(0,TODAY()-$H173),1))</f>
        <v/>
      </c>
      <c r="J173" s="11">
        <f>IF($A173="","",IFERROR(INDEX(Transitions!$D$5:$D$204,MATCH($A173&amp;"|1",Transitions!$J$5:$J$204,0)),""))</f>
        <v/>
      </c>
      <c r="K173" s="12">
        <f>IF($A173="","",COUNTIFS(Transitions!$A$5:$A$204,$A173))</f>
        <v/>
      </c>
      <c r="L173" s="16">
        <f>IF($A173="","",SUMIFS(Transitions!$F$5:$F$204,Transitions!$A$5:$A$204,$A173))</f>
        <v/>
      </c>
      <c r="M173" s="12">
        <f>IF($A173="","",COUNTIFS(Transitions!$A$5:$A$204,$A173,Transitions!$C$5:$C$204,"Rework"))</f>
        <v/>
      </c>
      <c r="N173" s="11">
        <f>IF($A173="","",IF($G173="","No",IFERROR(VLOOKUP($G173,States!$A$5:$C$24,3,FALSE),"No")))</f>
        <v/>
      </c>
      <c r="O173" s="16">
        <f>IF($A173="","",IF($N173&lt;&gt;"Yes","",IF(OR($C173="",$H173=""),"",ROUND(($H173-$C173)*24,1))))</f>
        <v/>
      </c>
      <c r="P173" s="11">
        <f>IF($A173="","",IF($K173=0,"No transition logged",IF($N173="Yes","Done",IF(AND($F173&lt;&gt;"",$F173&lt;TODAY()),"Overdue",IF($I173&gt;Tasks!$C$3,"Stalled in "&amp;$G173,"In progress")))))</f>
        <v/>
      </c>
      <c r="Q173" s="7" t="n"/>
    </row>
    <row r="174">
      <c r="A174" s="7" t="n"/>
      <c r="B174" s="7" t="n"/>
      <c r="C174" s="8" t="n"/>
      <c r="D174" s="7" t="n"/>
      <c r="E174" s="7" t="n"/>
      <c r="F174" s="14" t="n"/>
      <c r="G174" s="15">
        <f>IF($A174="","",IFERROR(INDEX(Transitions!$C$5:$C$204,MATCH($A174&amp;"|1",Transitions!$J$5:$J$204,0)),""))</f>
        <v/>
      </c>
      <c r="H174" s="10">
        <f>IF($A174="","",IFERROR(INDEX(Transitions!$E$5:$E$204,MATCH($A174&amp;"|1",Transitions!$J$5:$J$204,0)),""))</f>
        <v/>
      </c>
      <c r="I174" s="16">
        <f>IF($H174="","",ROUND(MAX(0,TODAY()-$H174),1))</f>
        <v/>
      </c>
      <c r="J174" s="11">
        <f>IF($A174="","",IFERROR(INDEX(Transitions!$D$5:$D$204,MATCH($A174&amp;"|1",Transitions!$J$5:$J$204,0)),""))</f>
        <v/>
      </c>
      <c r="K174" s="12">
        <f>IF($A174="","",COUNTIFS(Transitions!$A$5:$A$204,$A174))</f>
        <v/>
      </c>
      <c r="L174" s="16">
        <f>IF($A174="","",SUMIFS(Transitions!$F$5:$F$204,Transitions!$A$5:$A$204,$A174))</f>
        <v/>
      </c>
      <c r="M174" s="12">
        <f>IF($A174="","",COUNTIFS(Transitions!$A$5:$A$204,$A174,Transitions!$C$5:$C$204,"Rework"))</f>
        <v/>
      </c>
      <c r="N174" s="11">
        <f>IF($A174="","",IF($G174="","No",IFERROR(VLOOKUP($G174,States!$A$5:$C$24,3,FALSE),"No")))</f>
        <v/>
      </c>
      <c r="O174" s="16">
        <f>IF($A174="","",IF($N174&lt;&gt;"Yes","",IF(OR($C174="",$H174=""),"",ROUND(($H174-$C174)*24,1))))</f>
        <v/>
      </c>
      <c r="P174" s="11">
        <f>IF($A174="","",IF($K174=0,"No transition logged",IF($N174="Yes","Done",IF(AND($F174&lt;&gt;"",$F174&lt;TODAY()),"Overdue",IF($I174&gt;Tasks!$C$3,"Stalled in "&amp;$G174,"In progress")))))</f>
        <v/>
      </c>
      <c r="Q174" s="7" t="n"/>
    </row>
    <row r="175">
      <c r="A175" s="7" t="n"/>
      <c r="B175" s="7" t="n"/>
      <c r="C175" s="8" t="n"/>
      <c r="D175" s="7" t="n"/>
      <c r="E175" s="7" t="n"/>
      <c r="F175" s="14" t="n"/>
      <c r="G175" s="15">
        <f>IF($A175="","",IFERROR(INDEX(Transitions!$C$5:$C$204,MATCH($A175&amp;"|1",Transitions!$J$5:$J$204,0)),""))</f>
        <v/>
      </c>
      <c r="H175" s="10">
        <f>IF($A175="","",IFERROR(INDEX(Transitions!$E$5:$E$204,MATCH($A175&amp;"|1",Transitions!$J$5:$J$204,0)),""))</f>
        <v/>
      </c>
      <c r="I175" s="16">
        <f>IF($H175="","",ROUND(MAX(0,TODAY()-$H175),1))</f>
        <v/>
      </c>
      <c r="J175" s="11">
        <f>IF($A175="","",IFERROR(INDEX(Transitions!$D$5:$D$204,MATCH($A175&amp;"|1",Transitions!$J$5:$J$204,0)),""))</f>
        <v/>
      </c>
      <c r="K175" s="12">
        <f>IF($A175="","",COUNTIFS(Transitions!$A$5:$A$204,$A175))</f>
        <v/>
      </c>
      <c r="L175" s="16">
        <f>IF($A175="","",SUMIFS(Transitions!$F$5:$F$204,Transitions!$A$5:$A$204,$A175))</f>
        <v/>
      </c>
      <c r="M175" s="12">
        <f>IF($A175="","",COUNTIFS(Transitions!$A$5:$A$204,$A175,Transitions!$C$5:$C$204,"Rework"))</f>
        <v/>
      </c>
      <c r="N175" s="11">
        <f>IF($A175="","",IF($G175="","No",IFERROR(VLOOKUP($G175,States!$A$5:$C$24,3,FALSE),"No")))</f>
        <v/>
      </c>
      <c r="O175" s="16">
        <f>IF($A175="","",IF($N175&lt;&gt;"Yes","",IF(OR($C175="",$H175=""),"",ROUND(($H175-$C175)*24,1))))</f>
        <v/>
      </c>
      <c r="P175" s="11">
        <f>IF($A175="","",IF($K175=0,"No transition logged",IF($N175="Yes","Done",IF(AND($F175&lt;&gt;"",$F175&lt;TODAY()),"Overdue",IF($I175&gt;Tasks!$C$3,"Stalled in "&amp;$G175,"In progress")))))</f>
        <v/>
      </c>
      <c r="Q175" s="7" t="n"/>
    </row>
    <row r="176">
      <c r="A176" s="7" t="n"/>
      <c r="B176" s="7" t="n"/>
      <c r="C176" s="8" t="n"/>
      <c r="D176" s="7" t="n"/>
      <c r="E176" s="7" t="n"/>
      <c r="F176" s="14" t="n"/>
      <c r="G176" s="15">
        <f>IF($A176="","",IFERROR(INDEX(Transitions!$C$5:$C$204,MATCH($A176&amp;"|1",Transitions!$J$5:$J$204,0)),""))</f>
        <v/>
      </c>
      <c r="H176" s="10">
        <f>IF($A176="","",IFERROR(INDEX(Transitions!$E$5:$E$204,MATCH($A176&amp;"|1",Transitions!$J$5:$J$204,0)),""))</f>
        <v/>
      </c>
      <c r="I176" s="16">
        <f>IF($H176="","",ROUND(MAX(0,TODAY()-$H176),1))</f>
        <v/>
      </c>
      <c r="J176" s="11">
        <f>IF($A176="","",IFERROR(INDEX(Transitions!$D$5:$D$204,MATCH($A176&amp;"|1",Transitions!$J$5:$J$204,0)),""))</f>
        <v/>
      </c>
      <c r="K176" s="12">
        <f>IF($A176="","",COUNTIFS(Transitions!$A$5:$A$204,$A176))</f>
        <v/>
      </c>
      <c r="L176" s="16">
        <f>IF($A176="","",SUMIFS(Transitions!$F$5:$F$204,Transitions!$A$5:$A$204,$A176))</f>
        <v/>
      </c>
      <c r="M176" s="12">
        <f>IF($A176="","",COUNTIFS(Transitions!$A$5:$A$204,$A176,Transitions!$C$5:$C$204,"Rework"))</f>
        <v/>
      </c>
      <c r="N176" s="11">
        <f>IF($A176="","",IF($G176="","No",IFERROR(VLOOKUP($G176,States!$A$5:$C$24,3,FALSE),"No")))</f>
        <v/>
      </c>
      <c r="O176" s="16">
        <f>IF($A176="","",IF($N176&lt;&gt;"Yes","",IF(OR($C176="",$H176=""),"",ROUND(($H176-$C176)*24,1))))</f>
        <v/>
      </c>
      <c r="P176" s="11">
        <f>IF($A176="","",IF($K176=0,"No transition logged",IF($N176="Yes","Done",IF(AND($F176&lt;&gt;"",$F176&lt;TODAY()),"Overdue",IF($I176&gt;Tasks!$C$3,"Stalled in "&amp;$G176,"In progress")))))</f>
        <v/>
      </c>
      <c r="Q176" s="7" t="n"/>
    </row>
    <row r="177">
      <c r="A177" s="7" t="n"/>
      <c r="B177" s="7" t="n"/>
      <c r="C177" s="8" t="n"/>
      <c r="D177" s="7" t="n"/>
      <c r="E177" s="7" t="n"/>
      <c r="F177" s="14" t="n"/>
      <c r="G177" s="15">
        <f>IF($A177="","",IFERROR(INDEX(Transitions!$C$5:$C$204,MATCH($A177&amp;"|1",Transitions!$J$5:$J$204,0)),""))</f>
        <v/>
      </c>
      <c r="H177" s="10">
        <f>IF($A177="","",IFERROR(INDEX(Transitions!$E$5:$E$204,MATCH($A177&amp;"|1",Transitions!$J$5:$J$204,0)),""))</f>
        <v/>
      </c>
      <c r="I177" s="16">
        <f>IF($H177="","",ROUND(MAX(0,TODAY()-$H177),1))</f>
        <v/>
      </c>
      <c r="J177" s="11">
        <f>IF($A177="","",IFERROR(INDEX(Transitions!$D$5:$D$204,MATCH($A177&amp;"|1",Transitions!$J$5:$J$204,0)),""))</f>
        <v/>
      </c>
      <c r="K177" s="12">
        <f>IF($A177="","",COUNTIFS(Transitions!$A$5:$A$204,$A177))</f>
        <v/>
      </c>
      <c r="L177" s="16">
        <f>IF($A177="","",SUMIFS(Transitions!$F$5:$F$204,Transitions!$A$5:$A$204,$A177))</f>
        <v/>
      </c>
      <c r="M177" s="12">
        <f>IF($A177="","",COUNTIFS(Transitions!$A$5:$A$204,$A177,Transitions!$C$5:$C$204,"Rework"))</f>
        <v/>
      </c>
      <c r="N177" s="11">
        <f>IF($A177="","",IF($G177="","No",IFERROR(VLOOKUP($G177,States!$A$5:$C$24,3,FALSE),"No")))</f>
        <v/>
      </c>
      <c r="O177" s="16">
        <f>IF($A177="","",IF($N177&lt;&gt;"Yes","",IF(OR($C177="",$H177=""),"",ROUND(($H177-$C177)*24,1))))</f>
        <v/>
      </c>
      <c r="P177" s="11">
        <f>IF($A177="","",IF($K177=0,"No transition logged",IF($N177="Yes","Done",IF(AND($F177&lt;&gt;"",$F177&lt;TODAY()),"Overdue",IF($I177&gt;Tasks!$C$3,"Stalled in "&amp;$G177,"In progress")))))</f>
        <v/>
      </c>
      <c r="Q177" s="7" t="n"/>
    </row>
    <row r="178">
      <c r="A178" s="7" t="n"/>
      <c r="B178" s="7" t="n"/>
      <c r="C178" s="8" t="n"/>
      <c r="D178" s="7" t="n"/>
      <c r="E178" s="7" t="n"/>
      <c r="F178" s="14" t="n"/>
      <c r="G178" s="15">
        <f>IF($A178="","",IFERROR(INDEX(Transitions!$C$5:$C$204,MATCH($A178&amp;"|1",Transitions!$J$5:$J$204,0)),""))</f>
        <v/>
      </c>
      <c r="H178" s="10">
        <f>IF($A178="","",IFERROR(INDEX(Transitions!$E$5:$E$204,MATCH($A178&amp;"|1",Transitions!$J$5:$J$204,0)),""))</f>
        <v/>
      </c>
      <c r="I178" s="16">
        <f>IF($H178="","",ROUND(MAX(0,TODAY()-$H178),1))</f>
        <v/>
      </c>
      <c r="J178" s="11">
        <f>IF($A178="","",IFERROR(INDEX(Transitions!$D$5:$D$204,MATCH($A178&amp;"|1",Transitions!$J$5:$J$204,0)),""))</f>
        <v/>
      </c>
      <c r="K178" s="12">
        <f>IF($A178="","",COUNTIFS(Transitions!$A$5:$A$204,$A178))</f>
        <v/>
      </c>
      <c r="L178" s="16">
        <f>IF($A178="","",SUMIFS(Transitions!$F$5:$F$204,Transitions!$A$5:$A$204,$A178))</f>
        <v/>
      </c>
      <c r="M178" s="12">
        <f>IF($A178="","",COUNTIFS(Transitions!$A$5:$A$204,$A178,Transitions!$C$5:$C$204,"Rework"))</f>
        <v/>
      </c>
      <c r="N178" s="11">
        <f>IF($A178="","",IF($G178="","No",IFERROR(VLOOKUP($G178,States!$A$5:$C$24,3,FALSE),"No")))</f>
        <v/>
      </c>
      <c r="O178" s="16">
        <f>IF($A178="","",IF($N178&lt;&gt;"Yes","",IF(OR($C178="",$H178=""),"",ROUND(($H178-$C178)*24,1))))</f>
        <v/>
      </c>
      <c r="P178" s="11">
        <f>IF($A178="","",IF($K178=0,"No transition logged",IF($N178="Yes","Done",IF(AND($F178&lt;&gt;"",$F178&lt;TODAY()),"Overdue",IF($I178&gt;Tasks!$C$3,"Stalled in "&amp;$G178,"In progress")))))</f>
        <v/>
      </c>
      <c r="Q178" s="7" t="n"/>
    </row>
    <row r="179">
      <c r="A179" s="7" t="n"/>
      <c r="B179" s="7" t="n"/>
      <c r="C179" s="8" t="n"/>
      <c r="D179" s="7" t="n"/>
      <c r="E179" s="7" t="n"/>
      <c r="F179" s="14" t="n"/>
      <c r="G179" s="15">
        <f>IF($A179="","",IFERROR(INDEX(Transitions!$C$5:$C$204,MATCH($A179&amp;"|1",Transitions!$J$5:$J$204,0)),""))</f>
        <v/>
      </c>
      <c r="H179" s="10">
        <f>IF($A179="","",IFERROR(INDEX(Transitions!$E$5:$E$204,MATCH($A179&amp;"|1",Transitions!$J$5:$J$204,0)),""))</f>
        <v/>
      </c>
      <c r="I179" s="16">
        <f>IF($H179="","",ROUND(MAX(0,TODAY()-$H179),1))</f>
        <v/>
      </c>
      <c r="J179" s="11">
        <f>IF($A179="","",IFERROR(INDEX(Transitions!$D$5:$D$204,MATCH($A179&amp;"|1",Transitions!$J$5:$J$204,0)),""))</f>
        <v/>
      </c>
      <c r="K179" s="12">
        <f>IF($A179="","",COUNTIFS(Transitions!$A$5:$A$204,$A179))</f>
        <v/>
      </c>
      <c r="L179" s="16">
        <f>IF($A179="","",SUMIFS(Transitions!$F$5:$F$204,Transitions!$A$5:$A$204,$A179))</f>
        <v/>
      </c>
      <c r="M179" s="12">
        <f>IF($A179="","",COUNTIFS(Transitions!$A$5:$A$204,$A179,Transitions!$C$5:$C$204,"Rework"))</f>
        <v/>
      </c>
      <c r="N179" s="11">
        <f>IF($A179="","",IF($G179="","No",IFERROR(VLOOKUP($G179,States!$A$5:$C$24,3,FALSE),"No")))</f>
        <v/>
      </c>
      <c r="O179" s="16">
        <f>IF($A179="","",IF($N179&lt;&gt;"Yes","",IF(OR($C179="",$H179=""),"",ROUND(($H179-$C179)*24,1))))</f>
        <v/>
      </c>
      <c r="P179" s="11">
        <f>IF($A179="","",IF($K179=0,"No transition logged",IF($N179="Yes","Done",IF(AND($F179&lt;&gt;"",$F179&lt;TODAY()),"Overdue",IF($I179&gt;Tasks!$C$3,"Stalled in "&amp;$G179,"In progress")))))</f>
        <v/>
      </c>
      <c r="Q179" s="7" t="n"/>
    </row>
    <row r="180">
      <c r="A180" s="7" t="n"/>
      <c r="B180" s="7" t="n"/>
      <c r="C180" s="8" t="n"/>
      <c r="D180" s="7" t="n"/>
      <c r="E180" s="7" t="n"/>
      <c r="F180" s="14" t="n"/>
      <c r="G180" s="15">
        <f>IF($A180="","",IFERROR(INDEX(Transitions!$C$5:$C$204,MATCH($A180&amp;"|1",Transitions!$J$5:$J$204,0)),""))</f>
        <v/>
      </c>
      <c r="H180" s="10">
        <f>IF($A180="","",IFERROR(INDEX(Transitions!$E$5:$E$204,MATCH($A180&amp;"|1",Transitions!$J$5:$J$204,0)),""))</f>
        <v/>
      </c>
      <c r="I180" s="16">
        <f>IF($H180="","",ROUND(MAX(0,TODAY()-$H180),1))</f>
        <v/>
      </c>
      <c r="J180" s="11">
        <f>IF($A180="","",IFERROR(INDEX(Transitions!$D$5:$D$204,MATCH($A180&amp;"|1",Transitions!$J$5:$J$204,0)),""))</f>
        <v/>
      </c>
      <c r="K180" s="12">
        <f>IF($A180="","",COUNTIFS(Transitions!$A$5:$A$204,$A180))</f>
        <v/>
      </c>
      <c r="L180" s="16">
        <f>IF($A180="","",SUMIFS(Transitions!$F$5:$F$204,Transitions!$A$5:$A$204,$A180))</f>
        <v/>
      </c>
      <c r="M180" s="12">
        <f>IF($A180="","",COUNTIFS(Transitions!$A$5:$A$204,$A180,Transitions!$C$5:$C$204,"Rework"))</f>
        <v/>
      </c>
      <c r="N180" s="11">
        <f>IF($A180="","",IF($G180="","No",IFERROR(VLOOKUP($G180,States!$A$5:$C$24,3,FALSE),"No")))</f>
        <v/>
      </c>
      <c r="O180" s="16">
        <f>IF($A180="","",IF($N180&lt;&gt;"Yes","",IF(OR($C180="",$H180=""),"",ROUND(($H180-$C180)*24,1))))</f>
        <v/>
      </c>
      <c r="P180" s="11">
        <f>IF($A180="","",IF($K180=0,"No transition logged",IF($N180="Yes","Done",IF(AND($F180&lt;&gt;"",$F180&lt;TODAY()),"Overdue",IF($I180&gt;Tasks!$C$3,"Stalled in "&amp;$G180,"In progress")))))</f>
        <v/>
      </c>
      <c r="Q180" s="7" t="n"/>
    </row>
    <row r="181">
      <c r="A181" s="7" t="n"/>
      <c r="B181" s="7" t="n"/>
      <c r="C181" s="8" t="n"/>
      <c r="D181" s="7" t="n"/>
      <c r="E181" s="7" t="n"/>
      <c r="F181" s="14" t="n"/>
      <c r="G181" s="15">
        <f>IF($A181="","",IFERROR(INDEX(Transitions!$C$5:$C$204,MATCH($A181&amp;"|1",Transitions!$J$5:$J$204,0)),""))</f>
        <v/>
      </c>
      <c r="H181" s="10">
        <f>IF($A181="","",IFERROR(INDEX(Transitions!$E$5:$E$204,MATCH($A181&amp;"|1",Transitions!$J$5:$J$204,0)),""))</f>
        <v/>
      </c>
      <c r="I181" s="16">
        <f>IF($H181="","",ROUND(MAX(0,TODAY()-$H181),1))</f>
        <v/>
      </c>
      <c r="J181" s="11">
        <f>IF($A181="","",IFERROR(INDEX(Transitions!$D$5:$D$204,MATCH($A181&amp;"|1",Transitions!$J$5:$J$204,0)),""))</f>
        <v/>
      </c>
      <c r="K181" s="12">
        <f>IF($A181="","",COUNTIFS(Transitions!$A$5:$A$204,$A181))</f>
        <v/>
      </c>
      <c r="L181" s="16">
        <f>IF($A181="","",SUMIFS(Transitions!$F$5:$F$204,Transitions!$A$5:$A$204,$A181))</f>
        <v/>
      </c>
      <c r="M181" s="12">
        <f>IF($A181="","",COUNTIFS(Transitions!$A$5:$A$204,$A181,Transitions!$C$5:$C$204,"Rework"))</f>
        <v/>
      </c>
      <c r="N181" s="11">
        <f>IF($A181="","",IF($G181="","No",IFERROR(VLOOKUP($G181,States!$A$5:$C$24,3,FALSE),"No")))</f>
        <v/>
      </c>
      <c r="O181" s="16">
        <f>IF($A181="","",IF($N181&lt;&gt;"Yes","",IF(OR($C181="",$H181=""),"",ROUND(($H181-$C181)*24,1))))</f>
        <v/>
      </c>
      <c r="P181" s="11">
        <f>IF($A181="","",IF($K181=0,"No transition logged",IF($N181="Yes","Done",IF(AND($F181&lt;&gt;"",$F181&lt;TODAY()),"Overdue",IF($I181&gt;Tasks!$C$3,"Stalled in "&amp;$G181,"In progress")))))</f>
        <v/>
      </c>
      <c r="Q181" s="7" t="n"/>
    </row>
    <row r="182">
      <c r="A182" s="7" t="n"/>
      <c r="B182" s="7" t="n"/>
      <c r="C182" s="8" t="n"/>
      <c r="D182" s="7" t="n"/>
      <c r="E182" s="7" t="n"/>
      <c r="F182" s="14" t="n"/>
      <c r="G182" s="15">
        <f>IF($A182="","",IFERROR(INDEX(Transitions!$C$5:$C$204,MATCH($A182&amp;"|1",Transitions!$J$5:$J$204,0)),""))</f>
        <v/>
      </c>
      <c r="H182" s="10">
        <f>IF($A182="","",IFERROR(INDEX(Transitions!$E$5:$E$204,MATCH($A182&amp;"|1",Transitions!$J$5:$J$204,0)),""))</f>
        <v/>
      </c>
      <c r="I182" s="16">
        <f>IF($H182="","",ROUND(MAX(0,TODAY()-$H182),1))</f>
        <v/>
      </c>
      <c r="J182" s="11">
        <f>IF($A182="","",IFERROR(INDEX(Transitions!$D$5:$D$204,MATCH($A182&amp;"|1",Transitions!$J$5:$J$204,0)),""))</f>
        <v/>
      </c>
      <c r="K182" s="12">
        <f>IF($A182="","",COUNTIFS(Transitions!$A$5:$A$204,$A182))</f>
        <v/>
      </c>
      <c r="L182" s="16">
        <f>IF($A182="","",SUMIFS(Transitions!$F$5:$F$204,Transitions!$A$5:$A$204,$A182))</f>
        <v/>
      </c>
      <c r="M182" s="12">
        <f>IF($A182="","",COUNTIFS(Transitions!$A$5:$A$204,$A182,Transitions!$C$5:$C$204,"Rework"))</f>
        <v/>
      </c>
      <c r="N182" s="11">
        <f>IF($A182="","",IF($G182="","No",IFERROR(VLOOKUP($G182,States!$A$5:$C$24,3,FALSE),"No")))</f>
        <v/>
      </c>
      <c r="O182" s="16">
        <f>IF($A182="","",IF($N182&lt;&gt;"Yes","",IF(OR($C182="",$H182=""),"",ROUND(($H182-$C182)*24,1))))</f>
        <v/>
      </c>
      <c r="P182" s="11">
        <f>IF($A182="","",IF($K182=0,"No transition logged",IF($N182="Yes","Done",IF(AND($F182&lt;&gt;"",$F182&lt;TODAY()),"Overdue",IF($I182&gt;Tasks!$C$3,"Stalled in "&amp;$G182,"In progress")))))</f>
        <v/>
      </c>
      <c r="Q182" s="7" t="n"/>
    </row>
    <row r="183">
      <c r="A183" s="7" t="n"/>
      <c r="B183" s="7" t="n"/>
      <c r="C183" s="8" t="n"/>
      <c r="D183" s="7" t="n"/>
      <c r="E183" s="7" t="n"/>
      <c r="F183" s="14" t="n"/>
      <c r="G183" s="15">
        <f>IF($A183="","",IFERROR(INDEX(Transitions!$C$5:$C$204,MATCH($A183&amp;"|1",Transitions!$J$5:$J$204,0)),""))</f>
        <v/>
      </c>
      <c r="H183" s="10">
        <f>IF($A183="","",IFERROR(INDEX(Transitions!$E$5:$E$204,MATCH($A183&amp;"|1",Transitions!$J$5:$J$204,0)),""))</f>
        <v/>
      </c>
      <c r="I183" s="16">
        <f>IF($H183="","",ROUND(MAX(0,TODAY()-$H183),1))</f>
        <v/>
      </c>
      <c r="J183" s="11">
        <f>IF($A183="","",IFERROR(INDEX(Transitions!$D$5:$D$204,MATCH($A183&amp;"|1",Transitions!$J$5:$J$204,0)),""))</f>
        <v/>
      </c>
      <c r="K183" s="12">
        <f>IF($A183="","",COUNTIFS(Transitions!$A$5:$A$204,$A183))</f>
        <v/>
      </c>
      <c r="L183" s="16">
        <f>IF($A183="","",SUMIFS(Transitions!$F$5:$F$204,Transitions!$A$5:$A$204,$A183))</f>
        <v/>
      </c>
      <c r="M183" s="12">
        <f>IF($A183="","",COUNTIFS(Transitions!$A$5:$A$204,$A183,Transitions!$C$5:$C$204,"Rework"))</f>
        <v/>
      </c>
      <c r="N183" s="11">
        <f>IF($A183="","",IF($G183="","No",IFERROR(VLOOKUP($G183,States!$A$5:$C$24,3,FALSE),"No")))</f>
        <v/>
      </c>
      <c r="O183" s="16">
        <f>IF($A183="","",IF($N183&lt;&gt;"Yes","",IF(OR($C183="",$H183=""),"",ROUND(($H183-$C183)*24,1))))</f>
        <v/>
      </c>
      <c r="P183" s="11">
        <f>IF($A183="","",IF($K183=0,"No transition logged",IF($N183="Yes","Done",IF(AND($F183&lt;&gt;"",$F183&lt;TODAY()),"Overdue",IF($I183&gt;Tasks!$C$3,"Stalled in "&amp;$G183,"In progress")))))</f>
        <v/>
      </c>
      <c r="Q183" s="7" t="n"/>
    </row>
    <row r="184">
      <c r="A184" s="7" t="n"/>
      <c r="B184" s="7" t="n"/>
      <c r="C184" s="8" t="n"/>
      <c r="D184" s="7" t="n"/>
      <c r="E184" s="7" t="n"/>
      <c r="F184" s="14" t="n"/>
      <c r="G184" s="15">
        <f>IF($A184="","",IFERROR(INDEX(Transitions!$C$5:$C$204,MATCH($A184&amp;"|1",Transitions!$J$5:$J$204,0)),""))</f>
        <v/>
      </c>
      <c r="H184" s="10">
        <f>IF($A184="","",IFERROR(INDEX(Transitions!$E$5:$E$204,MATCH($A184&amp;"|1",Transitions!$J$5:$J$204,0)),""))</f>
        <v/>
      </c>
      <c r="I184" s="16">
        <f>IF($H184="","",ROUND(MAX(0,TODAY()-$H184),1))</f>
        <v/>
      </c>
      <c r="J184" s="11">
        <f>IF($A184="","",IFERROR(INDEX(Transitions!$D$5:$D$204,MATCH($A184&amp;"|1",Transitions!$J$5:$J$204,0)),""))</f>
        <v/>
      </c>
      <c r="K184" s="12">
        <f>IF($A184="","",COUNTIFS(Transitions!$A$5:$A$204,$A184))</f>
        <v/>
      </c>
      <c r="L184" s="16">
        <f>IF($A184="","",SUMIFS(Transitions!$F$5:$F$204,Transitions!$A$5:$A$204,$A184))</f>
        <v/>
      </c>
      <c r="M184" s="12">
        <f>IF($A184="","",COUNTIFS(Transitions!$A$5:$A$204,$A184,Transitions!$C$5:$C$204,"Rework"))</f>
        <v/>
      </c>
      <c r="N184" s="11">
        <f>IF($A184="","",IF($G184="","No",IFERROR(VLOOKUP($G184,States!$A$5:$C$24,3,FALSE),"No")))</f>
        <v/>
      </c>
      <c r="O184" s="16">
        <f>IF($A184="","",IF($N184&lt;&gt;"Yes","",IF(OR($C184="",$H184=""),"",ROUND(($H184-$C184)*24,1))))</f>
        <v/>
      </c>
      <c r="P184" s="11">
        <f>IF($A184="","",IF($K184=0,"No transition logged",IF($N184="Yes","Done",IF(AND($F184&lt;&gt;"",$F184&lt;TODAY()),"Overdue",IF($I184&gt;Tasks!$C$3,"Stalled in "&amp;$G184,"In progress")))))</f>
        <v/>
      </c>
      <c r="Q184" s="7" t="n"/>
    </row>
    <row r="185">
      <c r="A185" s="7" t="n"/>
      <c r="B185" s="7" t="n"/>
      <c r="C185" s="8" t="n"/>
      <c r="D185" s="7" t="n"/>
      <c r="E185" s="7" t="n"/>
      <c r="F185" s="14" t="n"/>
      <c r="G185" s="15">
        <f>IF($A185="","",IFERROR(INDEX(Transitions!$C$5:$C$204,MATCH($A185&amp;"|1",Transitions!$J$5:$J$204,0)),""))</f>
        <v/>
      </c>
      <c r="H185" s="10">
        <f>IF($A185="","",IFERROR(INDEX(Transitions!$E$5:$E$204,MATCH($A185&amp;"|1",Transitions!$J$5:$J$204,0)),""))</f>
        <v/>
      </c>
      <c r="I185" s="16">
        <f>IF($H185="","",ROUND(MAX(0,TODAY()-$H185),1))</f>
        <v/>
      </c>
      <c r="J185" s="11">
        <f>IF($A185="","",IFERROR(INDEX(Transitions!$D$5:$D$204,MATCH($A185&amp;"|1",Transitions!$J$5:$J$204,0)),""))</f>
        <v/>
      </c>
      <c r="K185" s="12">
        <f>IF($A185="","",COUNTIFS(Transitions!$A$5:$A$204,$A185))</f>
        <v/>
      </c>
      <c r="L185" s="16">
        <f>IF($A185="","",SUMIFS(Transitions!$F$5:$F$204,Transitions!$A$5:$A$204,$A185))</f>
        <v/>
      </c>
      <c r="M185" s="12">
        <f>IF($A185="","",COUNTIFS(Transitions!$A$5:$A$204,$A185,Transitions!$C$5:$C$204,"Rework"))</f>
        <v/>
      </c>
      <c r="N185" s="11">
        <f>IF($A185="","",IF($G185="","No",IFERROR(VLOOKUP($G185,States!$A$5:$C$24,3,FALSE),"No")))</f>
        <v/>
      </c>
      <c r="O185" s="16">
        <f>IF($A185="","",IF($N185&lt;&gt;"Yes","",IF(OR($C185="",$H185=""),"",ROUND(($H185-$C185)*24,1))))</f>
        <v/>
      </c>
      <c r="P185" s="11">
        <f>IF($A185="","",IF($K185=0,"No transition logged",IF($N185="Yes","Done",IF(AND($F185&lt;&gt;"",$F185&lt;TODAY()),"Overdue",IF($I185&gt;Tasks!$C$3,"Stalled in "&amp;$G185,"In progress")))))</f>
        <v/>
      </c>
      <c r="Q185" s="7" t="n"/>
    </row>
    <row r="186">
      <c r="A186" s="7" t="n"/>
      <c r="B186" s="7" t="n"/>
      <c r="C186" s="8" t="n"/>
      <c r="D186" s="7" t="n"/>
      <c r="E186" s="7" t="n"/>
      <c r="F186" s="14" t="n"/>
      <c r="G186" s="15">
        <f>IF($A186="","",IFERROR(INDEX(Transitions!$C$5:$C$204,MATCH($A186&amp;"|1",Transitions!$J$5:$J$204,0)),""))</f>
        <v/>
      </c>
      <c r="H186" s="10">
        <f>IF($A186="","",IFERROR(INDEX(Transitions!$E$5:$E$204,MATCH($A186&amp;"|1",Transitions!$J$5:$J$204,0)),""))</f>
        <v/>
      </c>
      <c r="I186" s="16">
        <f>IF($H186="","",ROUND(MAX(0,TODAY()-$H186),1))</f>
        <v/>
      </c>
      <c r="J186" s="11">
        <f>IF($A186="","",IFERROR(INDEX(Transitions!$D$5:$D$204,MATCH($A186&amp;"|1",Transitions!$J$5:$J$204,0)),""))</f>
        <v/>
      </c>
      <c r="K186" s="12">
        <f>IF($A186="","",COUNTIFS(Transitions!$A$5:$A$204,$A186))</f>
        <v/>
      </c>
      <c r="L186" s="16">
        <f>IF($A186="","",SUMIFS(Transitions!$F$5:$F$204,Transitions!$A$5:$A$204,$A186))</f>
        <v/>
      </c>
      <c r="M186" s="12">
        <f>IF($A186="","",COUNTIFS(Transitions!$A$5:$A$204,$A186,Transitions!$C$5:$C$204,"Rework"))</f>
        <v/>
      </c>
      <c r="N186" s="11">
        <f>IF($A186="","",IF($G186="","No",IFERROR(VLOOKUP($G186,States!$A$5:$C$24,3,FALSE),"No")))</f>
        <v/>
      </c>
      <c r="O186" s="16">
        <f>IF($A186="","",IF($N186&lt;&gt;"Yes","",IF(OR($C186="",$H186=""),"",ROUND(($H186-$C186)*24,1))))</f>
        <v/>
      </c>
      <c r="P186" s="11">
        <f>IF($A186="","",IF($K186=0,"No transition logged",IF($N186="Yes","Done",IF(AND($F186&lt;&gt;"",$F186&lt;TODAY()),"Overdue",IF($I186&gt;Tasks!$C$3,"Stalled in "&amp;$G186,"In progress")))))</f>
        <v/>
      </c>
      <c r="Q186" s="7" t="n"/>
    </row>
    <row r="187">
      <c r="A187" s="7" t="n"/>
      <c r="B187" s="7" t="n"/>
      <c r="C187" s="8" t="n"/>
      <c r="D187" s="7" t="n"/>
      <c r="E187" s="7" t="n"/>
      <c r="F187" s="14" t="n"/>
      <c r="G187" s="15">
        <f>IF($A187="","",IFERROR(INDEX(Transitions!$C$5:$C$204,MATCH($A187&amp;"|1",Transitions!$J$5:$J$204,0)),""))</f>
        <v/>
      </c>
      <c r="H187" s="10">
        <f>IF($A187="","",IFERROR(INDEX(Transitions!$E$5:$E$204,MATCH($A187&amp;"|1",Transitions!$J$5:$J$204,0)),""))</f>
        <v/>
      </c>
      <c r="I187" s="16">
        <f>IF($H187="","",ROUND(MAX(0,TODAY()-$H187),1))</f>
        <v/>
      </c>
      <c r="J187" s="11">
        <f>IF($A187="","",IFERROR(INDEX(Transitions!$D$5:$D$204,MATCH($A187&amp;"|1",Transitions!$J$5:$J$204,0)),""))</f>
        <v/>
      </c>
      <c r="K187" s="12">
        <f>IF($A187="","",COUNTIFS(Transitions!$A$5:$A$204,$A187))</f>
        <v/>
      </c>
      <c r="L187" s="16">
        <f>IF($A187="","",SUMIFS(Transitions!$F$5:$F$204,Transitions!$A$5:$A$204,$A187))</f>
        <v/>
      </c>
      <c r="M187" s="12">
        <f>IF($A187="","",COUNTIFS(Transitions!$A$5:$A$204,$A187,Transitions!$C$5:$C$204,"Rework"))</f>
        <v/>
      </c>
      <c r="N187" s="11">
        <f>IF($A187="","",IF($G187="","No",IFERROR(VLOOKUP($G187,States!$A$5:$C$24,3,FALSE),"No")))</f>
        <v/>
      </c>
      <c r="O187" s="16">
        <f>IF($A187="","",IF($N187&lt;&gt;"Yes","",IF(OR($C187="",$H187=""),"",ROUND(($H187-$C187)*24,1))))</f>
        <v/>
      </c>
      <c r="P187" s="11">
        <f>IF($A187="","",IF($K187=0,"No transition logged",IF($N187="Yes","Done",IF(AND($F187&lt;&gt;"",$F187&lt;TODAY()),"Overdue",IF($I187&gt;Tasks!$C$3,"Stalled in "&amp;$G187,"In progress")))))</f>
        <v/>
      </c>
      <c r="Q187" s="7" t="n"/>
    </row>
    <row r="188">
      <c r="A188" s="7" t="n"/>
      <c r="B188" s="7" t="n"/>
      <c r="C188" s="8" t="n"/>
      <c r="D188" s="7" t="n"/>
      <c r="E188" s="7" t="n"/>
      <c r="F188" s="14" t="n"/>
      <c r="G188" s="15">
        <f>IF($A188="","",IFERROR(INDEX(Transitions!$C$5:$C$204,MATCH($A188&amp;"|1",Transitions!$J$5:$J$204,0)),""))</f>
        <v/>
      </c>
      <c r="H188" s="10">
        <f>IF($A188="","",IFERROR(INDEX(Transitions!$E$5:$E$204,MATCH($A188&amp;"|1",Transitions!$J$5:$J$204,0)),""))</f>
        <v/>
      </c>
      <c r="I188" s="16">
        <f>IF($H188="","",ROUND(MAX(0,TODAY()-$H188),1))</f>
        <v/>
      </c>
      <c r="J188" s="11">
        <f>IF($A188="","",IFERROR(INDEX(Transitions!$D$5:$D$204,MATCH($A188&amp;"|1",Transitions!$J$5:$J$204,0)),""))</f>
        <v/>
      </c>
      <c r="K188" s="12">
        <f>IF($A188="","",COUNTIFS(Transitions!$A$5:$A$204,$A188))</f>
        <v/>
      </c>
      <c r="L188" s="16">
        <f>IF($A188="","",SUMIFS(Transitions!$F$5:$F$204,Transitions!$A$5:$A$204,$A188))</f>
        <v/>
      </c>
      <c r="M188" s="12">
        <f>IF($A188="","",COUNTIFS(Transitions!$A$5:$A$204,$A188,Transitions!$C$5:$C$204,"Rework"))</f>
        <v/>
      </c>
      <c r="N188" s="11">
        <f>IF($A188="","",IF($G188="","No",IFERROR(VLOOKUP($G188,States!$A$5:$C$24,3,FALSE),"No")))</f>
        <v/>
      </c>
      <c r="O188" s="16">
        <f>IF($A188="","",IF($N188&lt;&gt;"Yes","",IF(OR($C188="",$H188=""),"",ROUND(($H188-$C188)*24,1))))</f>
        <v/>
      </c>
      <c r="P188" s="11">
        <f>IF($A188="","",IF($K188=0,"No transition logged",IF($N188="Yes","Done",IF(AND($F188&lt;&gt;"",$F188&lt;TODAY()),"Overdue",IF($I188&gt;Tasks!$C$3,"Stalled in "&amp;$G188,"In progress")))))</f>
        <v/>
      </c>
      <c r="Q188" s="7" t="n"/>
    </row>
    <row r="189">
      <c r="A189" s="7" t="n"/>
      <c r="B189" s="7" t="n"/>
      <c r="C189" s="8" t="n"/>
      <c r="D189" s="7" t="n"/>
      <c r="E189" s="7" t="n"/>
      <c r="F189" s="14" t="n"/>
      <c r="G189" s="15">
        <f>IF($A189="","",IFERROR(INDEX(Transitions!$C$5:$C$204,MATCH($A189&amp;"|1",Transitions!$J$5:$J$204,0)),""))</f>
        <v/>
      </c>
      <c r="H189" s="10">
        <f>IF($A189="","",IFERROR(INDEX(Transitions!$E$5:$E$204,MATCH($A189&amp;"|1",Transitions!$J$5:$J$204,0)),""))</f>
        <v/>
      </c>
      <c r="I189" s="16">
        <f>IF($H189="","",ROUND(MAX(0,TODAY()-$H189),1))</f>
        <v/>
      </c>
      <c r="J189" s="11">
        <f>IF($A189="","",IFERROR(INDEX(Transitions!$D$5:$D$204,MATCH($A189&amp;"|1",Transitions!$J$5:$J$204,0)),""))</f>
        <v/>
      </c>
      <c r="K189" s="12">
        <f>IF($A189="","",COUNTIFS(Transitions!$A$5:$A$204,$A189))</f>
        <v/>
      </c>
      <c r="L189" s="16">
        <f>IF($A189="","",SUMIFS(Transitions!$F$5:$F$204,Transitions!$A$5:$A$204,$A189))</f>
        <v/>
      </c>
      <c r="M189" s="12">
        <f>IF($A189="","",COUNTIFS(Transitions!$A$5:$A$204,$A189,Transitions!$C$5:$C$204,"Rework"))</f>
        <v/>
      </c>
      <c r="N189" s="11">
        <f>IF($A189="","",IF($G189="","No",IFERROR(VLOOKUP($G189,States!$A$5:$C$24,3,FALSE),"No")))</f>
        <v/>
      </c>
      <c r="O189" s="16">
        <f>IF($A189="","",IF($N189&lt;&gt;"Yes","",IF(OR($C189="",$H189=""),"",ROUND(($H189-$C189)*24,1))))</f>
        <v/>
      </c>
      <c r="P189" s="11">
        <f>IF($A189="","",IF($K189=0,"No transition logged",IF($N189="Yes","Done",IF(AND($F189&lt;&gt;"",$F189&lt;TODAY()),"Overdue",IF($I189&gt;Tasks!$C$3,"Stalled in "&amp;$G189,"In progress")))))</f>
        <v/>
      </c>
      <c r="Q189" s="7" t="n"/>
    </row>
    <row r="190">
      <c r="A190" s="7" t="n"/>
      <c r="B190" s="7" t="n"/>
      <c r="C190" s="8" t="n"/>
      <c r="D190" s="7" t="n"/>
      <c r="E190" s="7" t="n"/>
      <c r="F190" s="14" t="n"/>
      <c r="G190" s="15">
        <f>IF($A190="","",IFERROR(INDEX(Transitions!$C$5:$C$204,MATCH($A190&amp;"|1",Transitions!$J$5:$J$204,0)),""))</f>
        <v/>
      </c>
      <c r="H190" s="10">
        <f>IF($A190="","",IFERROR(INDEX(Transitions!$E$5:$E$204,MATCH($A190&amp;"|1",Transitions!$J$5:$J$204,0)),""))</f>
        <v/>
      </c>
      <c r="I190" s="16">
        <f>IF($H190="","",ROUND(MAX(0,TODAY()-$H190),1))</f>
        <v/>
      </c>
      <c r="J190" s="11">
        <f>IF($A190="","",IFERROR(INDEX(Transitions!$D$5:$D$204,MATCH($A190&amp;"|1",Transitions!$J$5:$J$204,0)),""))</f>
        <v/>
      </c>
      <c r="K190" s="12">
        <f>IF($A190="","",COUNTIFS(Transitions!$A$5:$A$204,$A190))</f>
        <v/>
      </c>
      <c r="L190" s="16">
        <f>IF($A190="","",SUMIFS(Transitions!$F$5:$F$204,Transitions!$A$5:$A$204,$A190))</f>
        <v/>
      </c>
      <c r="M190" s="12">
        <f>IF($A190="","",COUNTIFS(Transitions!$A$5:$A$204,$A190,Transitions!$C$5:$C$204,"Rework"))</f>
        <v/>
      </c>
      <c r="N190" s="11">
        <f>IF($A190="","",IF($G190="","No",IFERROR(VLOOKUP($G190,States!$A$5:$C$24,3,FALSE),"No")))</f>
        <v/>
      </c>
      <c r="O190" s="16">
        <f>IF($A190="","",IF($N190&lt;&gt;"Yes","",IF(OR($C190="",$H190=""),"",ROUND(($H190-$C190)*24,1))))</f>
        <v/>
      </c>
      <c r="P190" s="11">
        <f>IF($A190="","",IF($K190=0,"No transition logged",IF($N190="Yes","Done",IF(AND($F190&lt;&gt;"",$F190&lt;TODAY()),"Overdue",IF($I190&gt;Tasks!$C$3,"Stalled in "&amp;$G190,"In progress")))))</f>
        <v/>
      </c>
      <c r="Q190" s="7" t="n"/>
    </row>
    <row r="191">
      <c r="A191" s="7" t="n"/>
      <c r="B191" s="7" t="n"/>
      <c r="C191" s="8" t="n"/>
      <c r="D191" s="7" t="n"/>
      <c r="E191" s="7" t="n"/>
      <c r="F191" s="14" t="n"/>
      <c r="G191" s="15">
        <f>IF($A191="","",IFERROR(INDEX(Transitions!$C$5:$C$204,MATCH($A191&amp;"|1",Transitions!$J$5:$J$204,0)),""))</f>
        <v/>
      </c>
      <c r="H191" s="10">
        <f>IF($A191="","",IFERROR(INDEX(Transitions!$E$5:$E$204,MATCH($A191&amp;"|1",Transitions!$J$5:$J$204,0)),""))</f>
        <v/>
      </c>
      <c r="I191" s="16">
        <f>IF($H191="","",ROUND(MAX(0,TODAY()-$H191),1))</f>
        <v/>
      </c>
      <c r="J191" s="11">
        <f>IF($A191="","",IFERROR(INDEX(Transitions!$D$5:$D$204,MATCH($A191&amp;"|1",Transitions!$J$5:$J$204,0)),""))</f>
        <v/>
      </c>
      <c r="K191" s="12">
        <f>IF($A191="","",COUNTIFS(Transitions!$A$5:$A$204,$A191))</f>
        <v/>
      </c>
      <c r="L191" s="16">
        <f>IF($A191="","",SUMIFS(Transitions!$F$5:$F$204,Transitions!$A$5:$A$204,$A191))</f>
        <v/>
      </c>
      <c r="M191" s="12">
        <f>IF($A191="","",COUNTIFS(Transitions!$A$5:$A$204,$A191,Transitions!$C$5:$C$204,"Rework"))</f>
        <v/>
      </c>
      <c r="N191" s="11">
        <f>IF($A191="","",IF($G191="","No",IFERROR(VLOOKUP($G191,States!$A$5:$C$24,3,FALSE),"No")))</f>
        <v/>
      </c>
      <c r="O191" s="16">
        <f>IF($A191="","",IF($N191&lt;&gt;"Yes","",IF(OR($C191="",$H191=""),"",ROUND(($H191-$C191)*24,1))))</f>
        <v/>
      </c>
      <c r="P191" s="11">
        <f>IF($A191="","",IF($K191=0,"No transition logged",IF($N191="Yes","Done",IF(AND($F191&lt;&gt;"",$F191&lt;TODAY()),"Overdue",IF($I191&gt;Tasks!$C$3,"Stalled in "&amp;$G191,"In progress")))))</f>
        <v/>
      </c>
      <c r="Q191" s="7" t="n"/>
    </row>
    <row r="192">
      <c r="A192" s="7" t="n"/>
      <c r="B192" s="7" t="n"/>
      <c r="C192" s="8" t="n"/>
      <c r="D192" s="7" t="n"/>
      <c r="E192" s="7" t="n"/>
      <c r="F192" s="14" t="n"/>
      <c r="G192" s="15">
        <f>IF($A192="","",IFERROR(INDEX(Transitions!$C$5:$C$204,MATCH($A192&amp;"|1",Transitions!$J$5:$J$204,0)),""))</f>
        <v/>
      </c>
      <c r="H192" s="10">
        <f>IF($A192="","",IFERROR(INDEX(Transitions!$E$5:$E$204,MATCH($A192&amp;"|1",Transitions!$J$5:$J$204,0)),""))</f>
        <v/>
      </c>
      <c r="I192" s="16">
        <f>IF($H192="","",ROUND(MAX(0,TODAY()-$H192),1))</f>
        <v/>
      </c>
      <c r="J192" s="11">
        <f>IF($A192="","",IFERROR(INDEX(Transitions!$D$5:$D$204,MATCH($A192&amp;"|1",Transitions!$J$5:$J$204,0)),""))</f>
        <v/>
      </c>
      <c r="K192" s="12">
        <f>IF($A192="","",COUNTIFS(Transitions!$A$5:$A$204,$A192))</f>
        <v/>
      </c>
      <c r="L192" s="16">
        <f>IF($A192="","",SUMIFS(Transitions!$F$5:$F$204,Transitions!$A$5:$A$204,$A192))</f>
        <v/>
      </c>
      <c r="M192" s="12">
        <f>IF($A192="","",COUNTIFS(Transitions!$A$5:$A$204,$A192,Transitions!$C$5:$C$204,"Rework"))</f>
        <v/>
      </c>
      <c r="N192" s="11">
        <f>IF($A192="","",IF($G192="","No",IFERROR(VLOOKUP($G192,States!$A$5:$C$24,3,FALSE),"No")))</f>
        <v/>
      </c>
      <c r="O192" s="16">
        <f>IF($A192="","",IF($N192&lt;&gt;"Yes","",IF(OR($C192="",$H192=""),"",ROUND(($H192-$C192)*24,1))))</f>
        <v/>
      </c>
      <c r="P192" s="11">
        <f>IF($A192="","",IF($K192=0,"No transition logged",IF($N192="Yes","Done",IF(AND($F192&lt;&gt;"",$F192&lt;TODAY()),"Overdue",IF($I192&gt;Tasks!$C$3,"Stalled in "&amp;$G192,"In progress")))))</f>
        <v/>
      </c>
      <c r="Q192" s="7" t="n"/>
    </row>
    <row r="193">
      <c r="A193" s="7" t="n"/>
      <c r="B193" s="7" t="n"/>
      <c r="C193" s="8" t="n"/>
      <c r="D193" s="7" t="n"/>
      <c r="E193" s="7" t="n"/>
      <c r="F193" s="14" t="n"/>
      <c r="G193" s="15">
        <f>IF($A193="","",IFERROR(INDEX(Transitions!$C$5:$C$204,MATCH($A193&amp;"|1",Transitions!$J$5:$J$204,0)),""))</f>
        <v/>
      </c>
      <c r="H193" s="10">
        <f>IF($A193="","",IFERROR(INDEX(Transitions!$E$5:$E$204,MATCH($A193&amp;"|1",Transitions!$J$5:$J$204,0)),""))</f>
        <v/>
      </c>
      <c r="I193" s="16">
        <f>IF($H193="","",ROUND(MAX(0,TODAY()-$H193),1))</f>
        <v/>
      </c>
      <c r="J193" s="11">
        <f>IF($A193="","",IFERROR(INDEX(Transitions!$D$5:$D$204,MATCH($A193&amp;"|1",Transitions!$J$5:$J$204,0)),""))</f>
        <v/>
      </c>
      <c r="K193" s="12">
        <f>IF($A193="","",COUNTIFS(Transitions!$A$5:$A$204,$A193))</f>
        <v/>
      </c>
      <c r="L193" s="16">
        <f>IF($A193="","",SUMIFS(Transitions!$F$5:$F$204,Transitions!$A$5:$A$204,$A193))</f>
        <v/>
      </c>
      <c r="M193" s="12">
        <f>IF($A193="","",COUNTIFS(Transitions!$A$5:$A$204,$A193,Transitions!$C$5:$C$204,"Rework"))</f>
        <v/>
      </c>
      <c r="N193" s="11">
        <f>IF($A193="","",IF($G193="","No",IFERROR(VLOOKUP($G193,States!$A$5:$C$24,3,FALSE),"No")))</f>
        <v/>
      </c>
      <c r="O193" s="16">
        <f>IF($A193="","",IF($N193&lt;&gt;"Yes","",IF(OR($C193="",$H193=""),"",ROUND(($H193-$C193)*24,1))))</f>
        <v/>
      </c>
      <c r="P193" s="11">
        <f>IF($A193="","",IF($K193=0,"No transition logged",IF($N193="Yes","Done",IF(AND($F193&lt;&gt;"",$F193&lt;TODAY()),"Overdue",IF($I193&gt;Tasks!$C$3,"Stalled in "&amp;$G193,"In progress")))))</f>
        <v/>
      </c>
      <c r="Q193" s="7" t="n"/>
    </row>
    <row r="194">
      <c r="A194" s="7" t="n"/>
      <c r="B194" s="7" t="n"/>
      <c r="C194" s="8" t="n"/>
      <c r="D194" s="7" t="n"/>
      <c r="E194" s="7" t="n"/>
      <c r="F194" s="14" t="n"/>
      <c r="G194" s="15">
        <f>IF($A194="","",IFERROR(INDEX(Transitions!$C$5:$C$204,MATCH($A194&amp;"|1",Transitions!$J$5:$J$204,0)),""))</f>
        <v/>
      </c>
      <c r="H194" s="10">
        <f>IF($A194="","",IFERROR(INDEX(Transitions!$E$5:$E$204,MATCH($A194&amp;"|1",Transitions!$J$5:$J$204,0)),""))</f>
        <v/>
      </c>
      <c r="I194" s="16">
        <f>IF($H194="","",ROUND(MAX(0,TODAY()-$H194),1))</f>
        <v/>
      </c>
      <c r="J194" s="11">
        <f>IF($A194="","",IFERROR(INDEX(Transitions!$D$5:$D$204,MATCH($A194&amp;"|1",Transitions!$J$5:$J$204,0)),""))</f>
        <v/>
      </c>
      <c r="K194" s="12">
        <f>IF($A194="","",COUNTIFS(Transitions!$A$5:$A$204,$A194))</f>
        <v/>
      </c>
      <c r="L194" s="16">
        <f>IF($A194="","",SUMIFS(Transitions!$F$5:$F$204,Transitions!$A$5:$A$204,$A194))</f>
        <v/>
      </c>
      <c r="M194" s="12">
        <f>IF($A194="","",COUNTIFS(Transitions!$A$5:$A$204,$A194,Transitions!$C$5:$C$204,"Rework"))</f>
        <v/>
      </c>
      <c r="N194" s="11">
        <f>IF($A194="","",IF($G194="","No",IFERROR(VLOOKUP($G194,States!$A$5:$C$24,3,FALSE),"No")))</f>
        <v/>
      </c>
      <c r="O194" s="16">
        <f>IF($A194="","",IF($N194&lt;&gt;"Yes","",IF(OR($C194="",$H194=""),"",ROUND(($H194-$C194)*24,1))))</f>
        <v/>
      </c>
      <c r="P194" s="11">
        <f>IF($A194="","",IF($K194=0,"No transition logged",IF($N194="Yes","Done",IF(AND($F194&lt;&gt;"",$F194&lt;TODAY()),"Overdue",IF($I194&gt;Tasks!$C$3,"Stalled in "&amp;$G194,"In progress")))))</f>
        <v/>
      </c>
      <c r="Q194" s="7" t="n"/>
    </row>
    <row r="195">
      <c r="A195" s="7" t="n"/>
      <c r="B195" s="7" t="n"/>
      <c r="C195" s="8" t="n"/>
      <c r="D195" s="7" t="n"/>
      <c r="E195" s="7" t="n"/>
      <c r="F195" s="14" t="n"/>
      <c r="G195" s="15">
        <f>IF($A195="","",IFERROR(INDEX(Transitions!$C$5:$C$204,MATCH($A195&amp;"|1",Transitions!$J$5:$J$204,0)),""))</f>
        <v/>
      </c>
      <c r="H195" s="10">
        <f>IF($A195="","",IFERROR(INDEX(Transitions!$E$5:$E$204,MATCH($A195&amp;"|1",Transitions!$J$5:$J$204,0)),""))</f>
        <v/>
      </c>
      <c r="I195" s="16">
        <f>IF($H195="","",ROUND(MAX(0,TODAY()-$H195),1))</f>
        <v/>
      </c>
      <c r="J195" s="11">
        <f>IF($A195="","",IFERROR(INDEX(Transitions!$D$5:$D$204,MATCH($A195&amp;"|1",Transitions!$J$5:$J$204,0)),""))</f>
        <v/>
      </c>
      <c r="K195" s="12">
        <f>IF($A195="","",COUNTIFS(Transitions!$A$5:$A$204,$A195))</f>
        <v/>
      </c>
      <c r="L195" s="16">
        <f>IF($A195="","",SUMIFS(Transitions!$F$5:$F$204,Transitions!$A$5:$A$204,$A195))</f>
        <v/>
      </c>
      <c r="M195" s="12">
        <f>IF($A195="","",COUNTIFS(Transitions!$A$5:$A$204,$A195,Transitions!$C$5:$C$204,"Rework"))</f>
        <v/>
      </c>
      <c r="N195" s="11">
        <f>IF($A195="","",IF($G195="","No",IFERROR(VLOOKUP($G195,States!$A$5:$C$24,3,FALSE),"No")))</f>
        <v/>
      </c>
      <c r="O195" s="16">
        <f>IF($A195="","",IF($N195&lt;&gt;"Yes","",IF(OR($C195="",$H195=""),"",ROUND(($H195-$C195)*24,1))))</f>
        <v/>
      </c>
      <c r="P195" s="11">
        <f>IF($A195="","",IF($K195=0,"No transition logged",IF($N195="Yes","Done",IF(AND($F195&lt;&gt;"",$F195&lt;TODAY()),"Overdue",IF($I195&gt;Tasks!$C$3,"Stalled in "&amp;$G195,"In progress")))))</f>
        <v/>
      </c>
      <c r="Q195" s="7" t="n"/>
    </row>
    <row r="196">
      <c r="A196" s="7" t="n"/>
      <c r="B196" s="7" t="n"/>
      <c r="C196" s="8" t="n"/>
      <c r="D196" s="7" t="n"/>
      <c r="E196" s="7" t="n"/>
      <c r="F196" s="14" t="n"/>
      <c r="G196" s="15">
        <f>IF($A196="","",IFERROR(INDEX(Transitions!$C$5:$C$204,MATCH($A196&amp;"|1",Transitions!$J$5:$J$204,0)),""))</f>
        <v/>
      </c>
      <c r="H196" s="10">
        <f>IF($A196="","",IFERROR(INDEX(Transitions!$E$5:$E$204,MATCH($A196&amp;"|1",Transitions!$J$5:$J$204,0)),""))</f>
        <v/>
      </c>
      <c r="I196" s="16">
        <f>IF($H196="","",ROUND(MAX(0,TODAY()-$H196),1))</f>
        <v/>
      </c>
      <c r="J196" s="11">
        <f>IF($A196="","",IFERROR(INDEX(Transitions!$D$5:$D$204,MATCH($A196&amp;"|1",Transitions!$J$5:$J$204,0)),""))</f>
        <v/>
      </c>
      <c r="K196" s="12">
        <f>IF($A196="","",COUNTIFS(Transitions!$A$5:$A$204,$A196))</f>
        <v/>
      </c>
      <c r="L196" s="16">
        <f>IF($A196="","",SUMIFS(Transitions!$F$5:$F$204,Transitions!$A$5:$A$204,$A196))</f>
        <v/>
      </c>
      <c r="M196" s="12">
        <f>IF($A196="","",COUNTIFS(Transitions!$A$5:$A$204,$A196,Transitions!$C$5:$C$204,"Rework"))</f>
        <v/>
      </c>
      <c r="N196" s="11">
        <f>IF($A196="","",IF($G196="","No",IFERROR(VLOOKUP($G196,States!$A$5:$C$24,3,FALSE),"No")))</f>
        <v/>
      </c>
      <c r="O196" s="16">
        <f>IF($A196="","",IF($N196&lt;&gt;"Yes","",IF(OR($C196="",$H196=""),"",ROUND(($H196-$C196)*24,1))))</f>
        <v/>
      </c>
      <c r="P196" s="11">
        <f>IF($A196="","",IF($K196=0,"No transition logged",IF($N196="Yes","Done",IF(AND($F196&lt;&gt;"",$F196&lt;TODAY()),"Overdue",IF($I196&gt;Tasks!$C$3,"Stalled in "&amp;$G196,"In progress")))))</f>
        <v/>
      </c>
      <c r="Q196" s="7" t="n"/>
    </row>
    <row r="197">
      <c r="A197" s="7" t="n"/>
      <c r="B197" s="7" t="n"/>
      <c r="C197" s="8" t="n"/>
      <c r="D197" s="7" t="n"/>
      <c r="E197" s="7" t="n"/>
      <c r="F197" s="14" t="n"/>
      <c r="G197" s="15">
        <f>IF($A197="","",IFERROR(INDEX(Transitions!$C$5:$C$204,MATCH($A197&amp;"|1",Transitions!$J$5:$J$204,0)),""))</f>
        <v/>
      </c>
      <c r="H197" s="10">
        <f>IF($A197="","",IFERROR(INDEX(Transitions!$E$5:$E$204,MATCH($A197&amp;"|1",Transitions!$J$5:$J$204,0)),""))</f>
        <v/>
      </c>
      <c r="I197" s="16">
        <f>IF($H197="","",ROUND(MAX(0,TODAY()-$H197),1))</f>
        <v/>
      </c>
      <c r="J197" s="11">
        <f>IF($A197="","",IFERROR(INDEX(Transitions!$D$5:$D$204,MATCH($A197&amp;"|1",Transitions!$J$5:$J$204,0)),""))</f>
        <v/>
      </c>
      <c r="K197" s="12">
        <f>IF($A197="","",COUNTIFS(Transitions!$A$5:$A$204,$A197))</f>
        <v/>
      </c>
      <c r="L197" s="16">
        <f>IF($A197="","",SUMIFS(Transitions!$F$5:$F$204,Transitions!$A$5:$A$204,$A197))</f>
        <v/>
      </c>
      <c r="M197" s="12">
        <f>IF($A197="","",COUNTIFS(Transitions!$A$5:$A$204,$A197,Transitions!$C$5:$C$204,"Rework"))</f>
        <v/>
      </c>
      <c r="N197" s="11">
        <f>IF($A197="","",IF($G197="","No",IFERROR(VLOOKUP($G197,States!$A$5:$C$24,3,FALSE),"No")))</f>
        <v/>
      </c>
      <c r="O197" s="16">
        <f>IF($A197="","",IF($N197&lt;&gt;"Yes","",IF(OR($C197="",$H197=""),"",ROUND(($H197-$C197)*24,1))))</f>
        <v/>
      </c>
      <c r="P197" s="11">
        <f>IF($A197="","",IF($K197=0,"No transition logged",IF($N197="Yes","Done",IF(AND($F197&lt;&gt;"",$F197&lt;TODAY()),"Overdue",IF($I197&gt;Tasks!$C$3,"Stalled in "&amp;$G197,"In progress")))))</f>
        <v/>
      </c>
      <c r="Q197" s="7" t="n"/>
    </row>
    <row r="198">
      <c r="A198" s="7" t="n"/>
      <c r="B198" s="7" t="n"/>
      <c r="C198" s="8" t="n"/>
      <c r="D198" s="7" t="n"/>
      <c r="E198" s="7" t="n"/>
      <c r="F198" s="14" t="n"/>
      <c r="G198" s="15">
        <f>IF($A198="","",IFERROR(INDEX(Transitions!$C$5:$C$204,MATCH($A198&amp;"|1",Transitions!$J$5:$J$204,0)),""))</f>
        <v/>
      </c>
      <c r="H198" s="10">
        <f>IF($A198="","",IFERROR(INDEX(Transitions!$E$5:$E$204,MATCH($A198&amp;"|1",Transitions!$J$5:$J$204,0)),""))</f>
        <v/>
      </c>
      <c r="I198" s="16">
        <f>IF($H198="","",ROUND(MAX(0,TODAY()-$H198),1))</f>
        <v/>
      </c>
      <c r="J198" s="11">
        <f>IF($A198="","",IFERROR(INDEX(Transitions!$D$5:$D$204,MATCH($A198&amp;"|1",Transitions!$J$5:$J$204,0)),""))</f>
        <v/>
      </c>
      <c r="K198" s="12">
        <f>IF($A198="","",COUNTIFS(Transitions!$A$5:$A$204,$A198))</f>
        <v/>
      </c>
      <c r="L198" s="16">
        <f>IF($A198="","",SUMIFS(Transitions!$F$5:$F$204,Transitions!$A$5:$A$204,$A198))</f>
        <v/>
      </c>
      <c r="M198" s="12">
        <f>IF($A198="","",COUNTIFS(Transitions!$A$5:$A$204,$A198,Transitions!$C$5:$C$204,"Rework"))</f>
        <v/>
      </c>
      <c r="N198" s="11">
        <f>IF($A198="","",IF($G198="","No",IFERROR(VLOOKUP($G198,States!$A$5:$C$24,3,FALSE),"No")))</f>
        <v/>
      </c>
      <c r="O198" s="16">
        <f>IF($A198="","",IF($N198&lt;&gt;"Yes","",IF(OR($C198="",$H198=""),"",ROUND(($H198-$C198)*24,1))))</f>
        <v/>
      </c>
      <c r="P198" s="11">
        <f>IF($A198="","",IF($K198=0,"No transition logged",IF($N198="Yes","Done",IF(AND($F198&lt;&gt;"",$F198&lt;TODAY()),"Overdue",IF($I198&gt;Tasks!$C$3,"Stalled in "&amp;$G198,"In progress")))))</f>
        <v/>
      </c>
      <c r="Q198" s="7" t="n"/>
    </row>
    <row r="199">
      <c r="A199" s="7" t="n"/>
      <c r="B199" s="7" t="n"/>
      <c r="C199" s="8" t="n"/>
      <c r="D199" s="7" t="n"/>
      <c r="E199" s="7" t="n"/>
      <c r="F199" s="14" t="n"/>
      <c r="G199" s="15">
        <f>IF($A199="","",IFERROR(INDEX(Transitions!$C$5:$C$204,MATCH($A199&amp;"|1",Transitions!$J$5:$J$204,0)),""))</f>
        <v/>
      </c>
      <c r="H199" s="10">
        <f>IF($A199="","",IFERROR(INDEX(Transitions!$E$5:$E$204,MATCH($A199&amp;"|1",Transitions!$J$5:$J$204,0)),""))</f>
        <v/>
      </c>
      <c r="I199" s="16">
        <f>IF($H199="","",ROUND(MAX(0,TODAY()-$H199),1))</f>
        <v/>
      </c>
      <c r="J199" s="11">
        <f>IF($A199="","",IFERROR(INDEX(Transitions!$D$5:$D$204,MATCH($A199&amp;"|1",Transitions!$J$5:$J$204,0)),""))</f>
        <v/>
      </c>
      <c r="K199" s="12">
        <f>IF($A199="","",COUNTIFS(Transitions!$A$5:$A$204,$A199))</f>
        <v/>
      </c>
      <c r="L199" s="16">
        <f>IF($A199="","",SUMIFS(Transitions!$F$5:$F$204,Transitions!$A$5:$A$204,$A199))</f>
        <v/>
      </c>
      <c r="M199" s="12">
        <f>IF($A199="","",COUNTIFS(Transitions!$A$5:$A$204,$A199,Transitions!$C$5:$C$204,"Rework"))</f>
        <v/>
      </c>
      <c r="N199" s="11">
        <f>IF($A199="","",IF($G199="","No",IFERROR(VLOOKUP($G199,States!$A$5:$C$24,3,FALSE),"No")))</f>
        <v/>
      </c>
      <c r="O199" s="16">
        <f>IF($A199="","",IF($N199&lt;&gt;"Yes","",IF(OR($C199="",$H199=""),"",ROUND(($H199-$C199)*24,1))))</f>
        <v/>
      </c>
      <c r="P199" s="11">
        <f>IF($A199="","",IF($K199=0,"No transition logged",IF($N199="Yes","Done",IF(AND($F199&lt;&gt;"",$F199&lt;TODAY()),"Overdue",IF($I199&gt;Tasks!$C$3,"Stalled in "&amp;$G199,"In progress")))))</f>
        <v/>
      </c>
      <c r="Q199" s="7" t="n"/>
    </row>
    <row r="200">
      <c r="A200" s="7" t="n"/>
      <c r="B200" s="7" t="n"/>
      <c r="C200" s="8" t="n"/>
      <c r="D200" s="7" t="n"/>
      <c r="E200" s="7" t="n"/>
      <c r="F200" s="14" t="n"/>
      <c r="G200" s="15">
        <f>IF($A200="","",IFERROR(INDEX(Transitions!$C$5:$C$204,MATCH($A200&amp;"|1",Transitions!$J$5:$J$204,0)),""))</f>
        <v/>
      </c>
      <c r="H200" s="10">
        <f>IF($A200="","",IFERROR(INDEX(Transitions!$E$5:$E$204,MATCH($A200&amp;"|1",Transitions!$J$5:$J$204,0)),""))</f>
        <v/>
      </c>
      <c r="I200" s="16">
        <f>IF($H200="","",ROUND(MAX(0,TODAY()-$H200),1))</f>
        <v/>
      </c>
      <c r="J200" s="11">
        <f>IF($A200="","",IFERROR(INDEX(Transitions!$D$5:$D$204,MATCH($A200&amp;"|1",Transitions!$J$5:$J$204,0)),""))</f>
        <v/>
      </c>
      <c r="K200" s="12">
        <f>IF($A200="","",COUNTIFS(Transitions!$A$5:$A$204,$A200))</f>
        <v/>
      </c>
      <c r="L200" s="16">
        <f>IF($A200="","",SUMIFS(Transitions!$F$5:$F$204,Transitions!$A$5:$A$204,$A200))</f>
        <v/>
      </c>
      <c r="M200" s="12">
        <f>IF($A200="","",COUNTIFS(Transitions!$A$5:$A$204,$A200,Transitions!$C$5:$C$204,"Rework"))</f>
        <v/>
      </c>
      <c r="N200" s="11">
        <f>IF($A200="","",IF($G200="","No",IFERROR(VLOOKUP($G200,States!$A$5:$C$24,3,FALSE),"No")))</f>
        <v/>
      </c>
      <c r="O200" s="16">
        <f>IF($A200="","",IF($N200&lt;&gt;"Yes","",IF(OR($C200="",$H200=""),"",ROUND(($H200-$C200)*24,1))))</f>
        <v/>
      </c>
      <c r="P200" s="11">
        <f>IF($A200="","",IF($K200=0,"No transition logged",IF($N200="Yes","Done",IF(AND($F200&lt;&gt;"",$F200&lt;TODAY()),"Overdue",IF($I200&gt;Tasks!$C$3,"Stalled in "&amp;$G200,"In progress")))))</f>
        <v/>
      </c>
      <c r="Q200" s="7" t="n"/>
    </row>
    <row r="201">
      <c r="A201" s="7" t="n"/>
      <c r="B201" s="7" t="n"/>
      <c r="C201" s="8" t="n"/>
      <c r="D201" s="7" t="n"/>
      <c r="E201" s="7" t="n"/>
      <c r="F201" s="14" t="n"/>
      <c r="G201" s="15">
        <f>IF($A201="","",IFERROR(INDEX(Transitions!$C$5:$C$204,MATCH($A201&amp;"|1",Transitions!$J$5:$J$204,0)),""))</f>
        <v/>
      </c>
      <c r="H201" s="10">
        <f>IF($A201="","",IFERROR(INDEX(Transitions!$E$5:$E$204,MATCH($A201&amp;"|1",Transitions!$J$5:$J$204,0)),""))</f>
        <v/>
      </c>
      <c r="I201" s="16">
        <f>IF($H201="","",ROUND(MAX(0,TODAY()-$H201),1))</f>
        <v/>
      </c>
      <c r="J201" s="11">
        <f>IF($A201="","",IFERROR(INDEX(Transitions!$D$5:$D$204,MATCH($A201&amp;"|1",Transitions!$J$5:$J$204,0)),""))</f>
        <v/>
      </c>
      <c r="K201" s="12">
        <f>IF($A201="","",COUNTIFS(Transitions!$A$5:$A$204,$A201))</f>
        <v/>
      </c>
      <c r="L201" s="16">
        <f>IF($A201="","",SUMIFS(Transitions!$F$5:$F$204,Transitions!$A$5:$A$204,$A201))</f>
        <v/>
      </c>
      <c r="M201" s="12">
        <f>IF($A201="","",COUNTIFS(Transitions!$A$5:$A$204,$A201,Transitions!$C$5:$C$204,"Rework"))</f>
        <v/>
      </c>
      <c r="N201" s="11">
        <f>IF($A201="","",IF($G201="","No",IFERROR(VLOOKUP($G201,States!$A$5:$C$24,3,FALSE),"No")))</f>
        <v/>
      </c>
      <c r="O201" s="16">
        <f>IF($A201="","",IF($N201&lt;&gt;"Yes","",IF(OR($C201="",$H201=""),"",ROUND(($H201-$C201)*24,1))))</f>
        <v/>
      </c>
      <c r="P201" s="11">
        <f>IF($A201="","",IF($K201=0,"No transition logged",IF($N201="Yes","Done",IF(AND($F201&lt;&gt;"",$F201&lt;TODAY()),"Overdue",IF($I201&gt;Tasks!$C$3,"Stalled in "&amp;$G201,"In progress")))))</f>
        <v/>
      </c>
      <c r="Q201" s="7" t="n"/>
    </row>
    <row r="202">
      <c r="A202" s="7" t="n"/>
      <c r="B202" s="7" t="n"/>
      <c r="C202" s="8" t="n"/>
      <c r="D202" s="7" t="n"/>
      <c r="E202" s="7" t="n"/>
      <c r="F202" s="14" t="n"/>
      <c r="G202" s="15">
        <f>IF($A202="","",IFERROR(INDEX(Transitions!$C$5:$C$204,MATCH($A202&amp;"|1",Transitions!$J$5:$J$204,0)),""))</f>
        <v/>
      </c>
      <c r="H202" s="10">
        <f>IF($A202="","",IFERROR(INDEX(Transitions!$E$5:$E$204,MATCH($A202&amp;"|1",Transitions!$J$5:$J$204,0)),""))</f>
        <v/>
      </c>
      <c r="I202" s="16">
        <f>IF($H202="","",ROUND(MAX(0,TODAY()-$H202),1))</f>
        <v/>
      </c>
      <c r="J202" s="11">
        <f>IF($A202="","",IFERROR(INDEX(Transitions!$D$5:$D$204,MATCH($A202&amp;"|1",Transitions!$J$5:$J$204,0)),""))</f>
        <v/>
      </c>
      <c r="K202" s="12">
        <f>IF($A202="","",COUNTIFS(Transitions!$A$5:$A$204,$A202))</f>
        <v/>
      </c>
      <c r="L202" s="16">
        <f>IF($A202="","",SUMIFS(Transitions!$F$5:$F$204,Transitions!$A$5:$A$204,$A202))</f>
        <v/>
      </c>
      <c r="M202" s="12">
        <f>IF($A202="","",COUNTIFS(Transitions!$A$5:$A$204,$A202,Transitions!$C$5:$C$204,"Rework"))</f>
        <v/>
      </c>
      <c r="N202" s="11">
        <f>IF($A202="","",IF($G202="","No",IFERROR(VLOOKUP($G202,States!$A$5:$C$24,3,FALSE),"No")))</f>
        <v/>
      </c>
      <c r="O202" s="16">
        <f>IF($A202="","",IF($N202&lt;&gt;"Yes","",IF(OR($C202="",$H202=""),"",ROUND(($H202-$C202)*24,1))))</f>
        <v/>
      </c>
      <c r="P202" s="11">
        <f>IF($A202="","",IF($K202=0,"No transition logged",IF($N202="Yes","Done",IF(AND($F202&lt;&gt;"",$F202&lt;TODAY()),"Overdue",IF($I202&gt;Tasks!$C$3,"Stalled in "&amp;$G202,"In progress")))))</f>
        <v/>
      </c>
      <c r="Q202" s="7" t="n"/>
    </row>
    <row r="203">
      <c r="A203" s="7" t="n"/>
      <c r="B203" s="7" t="n"/>
      <c r="C203" s="8" t="n"/>
      <c r="D203" s="7" t="n"/>
      <c r="E203" s="7" t="n"/>
      <c r="F203" s="14" t="n"/>
      <c r="G203" s="15">
        <f>IF($A203="","",IFERROR(INDEX(Transitions!$C$5:$C$204,MATCH($A203&amp;"|1",Transitions!$J$5:$J$204,0)),""))</f>
        <v/>
      </c>
      <c r="H203" s="10">
        <f>IF($A203="","",IFERROR(INDEX(Transitions!$E$5:$E$204,MATCH($A203&amp;"|1",Transitions!$J$5:$J$204,0)),""))</f>
        <v/>
      </c>
      <c r="I203" s="16">
        <f>IF($H203="","",ROUND(MAX(0,TODAY()-$H203),1))</f>
        <v/>
      </c>
      <c r="J203" s="11">
        <f>IF($A203="","",IFERROR(INDEX(Transitions!$D$5:$D$204,MATCH($A203&amp;"|1",Transitions!$J$5:$J$204,0)),""))</f>
        <v/>
      </c>
      <c r="K203" s="12">
        <f>IF($A203="","",COUNTIFS(Transitions!$A$5:$A$204,$A203))</f>
        <v/>
      </c>
      <c r="L203" s="16">
        <f>IF($A203="","",SUMIFS(Transitions!$F$5:$F$204,Transitions!$A$5:$A$204,$A203))</f>
        <v/>
      </c>
      <c r="M203" s="12">
        <f>IF($A203="","",COUNTIFS(Transitions!$A$5:$A$204,$A203,Transitions!$C$5:$C$204,"Rework"))</f>
        <v/>
      </c>
      <c r="N203" s="11">
        <f>IF($A203="","",IF($G203="","No",IFERROR(VLOOKUP($G203,States!$A$5:$C$24,3,FALSE),"No")))</f>
        <v/>
      </c>
      <c r="O203" s="16">
        <f>IF($A203="","",IF($N203&lt;&gt;"Yes","",IF(OR($C203="",$H203=""),"",ROUND(($H203-$C203)*24,1))))</f>
        <v/>
      </c>
      <c r="P203" s="11">
        <f>IF($A203="","",IF($K203=0,"No transition logged",IF($N203="Yes","Done",IF(AND($F203&lt;&gt;"",$F203&lt;TODAY()),"Overdue",IF($I203&gt;Tasks!$C$3,"Stalled in "&amp;$G203,"In progress")))))</f>
        <v/>
      </c>
      <c r="Q203" s="7" t="n"/>
    </row>
    <row r="204">
      <c r="A204" s="7" t="n"/>
      <c r="B204" s="7" t="n"/>
      <c r="C204" s="8" t="n"/>
      <c r="D204" s="7" t="n"/>
      <c r="E204" s="7" t="n"/>
      <c r="F204" s="14" t="n"/>
      <c r="G204" s="15">
        <f>IF($A204="","",IFERROR(INDEX(Transitions!$C$5:$C$204,MATCH($A204&amp;"|1",Transitions!$J$5:$J$204,0)),""))</f>
        <v/>
      </c>
      <c r="H204" s="10">
        <f>IF($A204="","",IFERROR(INDEX(Transitions!$E$5:$E$204,MATCH($A204&amp;"|1",Transitions!$J$5:$J$204,0)),""))</f>
        <v/>
      </c>
      <c r="I204" s="16">
        <f>IF($H204="","",ROUND(MAX(0,TODAY()-$H204),1))</f>
        <v/>
      </c>
      <c r="J204" s="11">
        <f>IF($A204="","",IFERROR(INDEX(Transitions!$D$5:$D$204,MATCH($A204&amp;"|1",Transitions!$J$5:$J$204,0)),""))</f>
        <v/>
      </c>
      <c r="K204" s="12">
        <f>IF($A204="","",COUNTIFS(Transitions!$A$5:$A$204,$A204))</f>
        <v/>
      </c>
      <c r="L204" s="16">
        <f>IF($A204="","",SUMIFS(Transitions!$F$5:$F$204,Transitions!$A$5:$A$204,$A204))</f>
        <v/>
      </c>
      <c r="M204" s="12">
        <f>IF($A204="","",COUNTIFS(Transitions!$A$5:$A$204,$A204,Transitions!$C$5:$C$204,"Rework"))</f>
        <v/>
      </c>
      <c r="N204" s="11">
        <f>IF($A204="","",IF($G204="","No",IFERROR(VLOOKUP($G204,States!$A$5:$C$24,3,FALSE),"No")))</f>
        <v/>
      </c>
      <c r="O204" s="16">
        <f>IF($A204="","",IF($N204&lt;&gt;"Yes","",IF(OR($C204="",$H204=""),"",ROUND(($H204-$C204)*24,1))))</f>
        <v/>
      </c>
      <c r="P204" s="11">
        <f>IF($A204="","",IF($K204=0,"No transition logged",IF($N204="Yes","Done",IF(AND($F204&lt;&gt;"",$F204&lt;TODAY()),"Overdue",IF($I204&gt;Tasks!$C$3,"Stalled in "&amp;$G204,"In progress")))))</f>
        <v/>
      </c>
      <c r="Q204" s="7" t="n"/>
    </row>
  </sheetData>
  <conditionalFormatting sqref="P5:P204">
    <cfRule type="cellIs" priority="1" operator="equal" dxfId="1">
      <formula>"Overdue"</formula>
    </cfRule>
  </conditionalFormatting>
  <conditionalFormatting sqref="I5:I204">
    <cfRule type="colorScale" priority="2">
      <colorScale>
        <cfvo type="num" val="0"/>
        <cfvo type="num" val="3"/>
        <cfvo type="num" val="10"/>
        <color rgb="00C6EFCE"/>
        <color rgb="00FFEB9C"/>
        <color rgb="00FFC7CE"/>
      </colorScale>
    </cfRule>
  </conditionalFormatting>
  <dataValidations count="1">
    <dataValidation sqref="E5:E204" showDropDown="0" showInputMessage="0" showErrorMessage="0" allowBlank="1" type="list">
      <formula1>"High,Medium,Low"</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44"/>
  <sheetViews>
    <sheetView workbookViewId="0">
      <pane ySplit="4" topLeftCell="A5" activePane="bottomLeft" state="frozen"/>
      <selection pane="bottomLeft" activeCell="A1" sqref="A1"/>
    </sheetView>
  </sheetViews>
  <sheetFormatPr baseColWidth="8" defaultRowHeight="15"/>
  <cols>
    <col width="14" customWidth="1" min="1" max="1"/>
    <col width="8" customWidth="1" min="2" max="2"/>
    <col width="10" customWidth="1" min="3" max="3"/>
    <col width="52" customWidth="1" min="4" max="4"/>
    <col width="14" customWidth="1" min="5" max="5"/>
    <col width="14" customWidth="1" min="6" max="6"/>
    <col width="13" customWidth="1" min="7" max="7"/>
    <col width="14" customWidth="1" min="9" max="9"/>
    <col width="14" customWidth="1" min="10" max="10"/>
    <col width="46" customWidth="1" min="11" max="11"/>
    <col width="12" customWidth="1" min="12" max="12"/>
  </cols>
  <sheetData>
    <row r="1">
      <c r="A1" s="1" t="inlineStr">
        <is>
          <t>States</t>
        </is>
      </c>
    </row>
    <row r="2">
      <c r="A2" s="2" t="inlineStr">
        <is>
          <t>The workflow itself: the states on the left, the transitions allowed between them on the right. Type A-D and I-K; the counts are calculated.</t>
        </is>
      </c>
    </row>
    <row r="4">
      <c r="A4" s="6" t="inlineStr">
        <is>
          <t>State</t>
        </is>
      </c>
      <c r="B4" s="6" t="inlineStr">
        <is>
          <t>Order</t>
        </is>
      </c>
      <c r="C4" s="6" t="inlineStr">
        <is>
          <t>Terminal</t>
        </is>
      </c>
      <c r="D4" s="6" t="inlineStr">
        <is>
          <t>What it means</t>
        </is>
      </c>
      <c r="E4" s="6" t="inlineStr">
        <is>
          <t>Tasks here now</t>
        </is>
      </c>
      <c r="F4" s="6" t="inlineStr">
        <is>
          <t>Transitions out</t>
        </is>
      </c>
      <c r="G4" s="6" t="inlineStr">
        <is>
          <t>Transitions in</t>
        </is>
      </c>
      <c r="I4" s="6" t="inlineStr">
        <is>
          <t>From</t>
        </is>
      </c>
      <c r="J4" s="6" t="inlineStr">
        <is>
          <t>To</t>
        </is>
      </c>
      <c r="K4" s="6" t="inlineStr">
        <is>
          <t>Why it exists</t>
        </is>
      </c>
      <c r="L4" s="6" t="inlineStr">
        <is>
          <t>Times used</t>
        </is>
      </c>
    </row>
    <row r="5">
      <c r="A5" s="7" t="inlineStr">
        <is>
          <t>Draft</t>
        </is>
      </c>
      <c r="B5" s="17" t="n">
        <v>1</v>
      </c>
      <c r="C5" s="7" t="inlineStr">
        <is>
          <t>No</t>
        </is>
      </c>
      <c r="D5" s="7" t="inlineStr">
        <is>
          <t>Being written. The task owner holds it.</t>
        </is>
      </c>
      <c r="E5" s="12">
        <f>IF($A5="","",COUNTIFS(Tasks!$G$5:$G$204,$A5))</f>
        <v/>
      </c>
      <c r="F5" s="12">
        <f>IF($A5="","",COUNTIFS(Transitions!$B$5:$B$204,$A5))</f>
        <v/>
      </c>
      <c r="G5" s="12">
        <f>IF($A5="","",COUNTIFS(Transitions!$C$5:$C$204,$A5))</f>
        <v/>
      </c>
      <c r="I5" s="7" t="inlineStr">
        <is>
          <t>Draft</t>
        </is>
      </c>
      <c r="J5" s="7" t="inlineStr">
        <is>
          <t>Review</t>
        </is>
      </c>
      <c r="K5" s="7" t="inlineStr">
        <is>
          <t>The only way out of drafting.</t>
        </is>
      </c>
      <c r="L5" s="12">
        <f>IF(OR($I5="",$J5=""),"",COUNTIFS(Transitions!$B$5:$B$204,$I5,Transitions!$C$5:$C$204,$J5))</f>
        <v/>
      </c>
    </row>
    <row r="6">
      <c r="A6" s="7" t="inlineStr">
        <is>
          <t>Review</t>
        </is>
      </c>
      <c r="B6" s="17" t="n">
        <v>2</v>
      </c>
      <c r="C6" s="7" t="inlineStr">
        <is>
          <t>No</t>
        </is>
      </c>
      <c r="D6" s="7" t="inlineStr">
        <is>
          <t>Waiting on somebody else. This is where queues form.</t>
        </is>
      </c>
      <c r="E6" s="12">
        <f>IF($A6="","",COUNTIFS(Tasks!$G$5:$G$204,$A6))</f>
        <v/>
      </c>
      <c r="F6" s="12">
        <f>IF($A6="","",COUNTIFS(Transitions!$B$5:$B$204,$A6))</f>
        <v/>
      </c>
      <c r="G6" s="12">
        <f>IF($A6="","",COUNTIFS(Transitions!$C$5:$C$204,$A6))</f>
        <v/>
      </c>
      <c r="I6" s="7" t="inlineStr">
        <is>
          <t>Review</t>
        </is>
      </c>
      <c r="J6" s="7" t="inlineStr">
        <is>
          <t>Approved</t>
        </is>
      </c>
      <c r="K6" s="7" t="inlineStr">
        <is>
          <t>Sign-off.</t>
        </is>
      </c>
      <c r="L6" s="12">
        <f>IF(OR($I6="",$J6=""),"",COUNTIFS(Transitions!$B$5:$B$204,$I6,Transitions!$C$5:$C$204,$J6))</f>
        <v/>
      </c>
    </row>
    <row r="7">
      <c r="A7" s="7" t="inlineStr">
        <is>
          <t>Rework</t>
        </is>
      </c>
      <c r="B7" s="17" t="n">
        <v>3</v>
      </c>
      <c r="C7" s="7" t="inlineStr">
        <is>
          <t>No</t>
        </is>
      </c>
      <c r="D7" s="7" t="inlineStr">
        <is>
          <t>Sent back with comments. Back with the task owner.</t>
        </is>
      </c>
      <c r="E7" s="12">
        <f>IF($A7="","",COUNTIFS(Tasks!$G$5:$G$204,$A7))</f>
        <v/>
      </c>
      <c r="F7" s="12">
        <f>IF($A7="","",COUNTIFS(Transitions!$B$5:$B$204,$A7))</f>
        <v/>
      </c>
      <c r="G7" s="12">
        <f>IF($A7="","",COUNTIFS(Transitions!$C$5:$C$204,$A7))</f>
        <v/>
      </c>
      <c r="I7" s="7" t="inlineStr">
        <is>
          <t>Review</t>
        </is>
      </c>
      <c r="J7" s="7" t="inlineStr">
        <is>
          <t>Rework</t>
        </is>
      </c>
      <c r="K7" s="7" t="inlineStr">
        <is>
          <t>Sent back. Count these: they are the rework ratio.</t>
        </is>
      </c>
      <c r="L7" s="12">
        <f>IF(OR($I7="",$J7=""),"",COUNTIFS(Transitions!$B$5:$B$204,$I7,Transitions!$C$5:$C$204,$J7))</f>
        <v/>
      </c>
    </row>
    <row r="8">
      <c r="A8" s="7" t="inlineStr">
        <is>
          <t>Approved</t>
        </is>
      </c>
      <c r="B8" s="17" t="n">
        <v>4</v>
      </c>
      <c r="C8" s="7" t="inlineStr">
        <is>
          <t>Yes</t>
        </is>
      </c>
      <c r="D8" s="7" t="inlineStr">
        <is>
          <t>Done and signed off. Terminal.</t>
        </is>
      </c>
      <c r="E8" s="12">
        <f>IF($A8="","",COUNTIFS(Tasks!$G$5:$G$204,$A8))</f>
        <v/>
      </c>
      <c r="F8" s="12">
        <f>IF($A8="","",COUNTIFS(Transitions!$B$5:$B$204,$A8))</f>
        <v/>
      </c>
      <c r="G8" s="12">
        <f>IF($A8="","",COUNTIFS(Transitions!$C$5:$C$204,$A8))</f>
        <v/>
      </c>
      <c r="I8" s="7" t="inlineStr">
        <is>
          <t>Rework</t>
        </is>
      </c>
      <c r="J8" s="7" t="inlineStr">
        <is>
          <t>Review</t>
        </is>
      </c>
      <c r="K8" s="7" t="inlineStr">
        <is>
          <t>Resubmitted after changes.</t>
        </is>
      </c>
      <c r="L8" s="12">
        <f>IF(OR($I8="",$J8=""),"",COUNTIFS(Transitions!$B$5:$B$204,$I8,Transitions!$C$5:$C$204,$J8))</f>
        <v/>
      </c>
    </row>
    <row r="9">
      <c r="A9" s="7" t="inlineStr">
        <is>
          <t>Cancelled</t>
        </is>
      </c>
      <c r="B9" s="17" t="n">
        <v>5</v>
      </c>
      <c r="C9" s="7" t="inlineStr">
        <is>
          <t>Yes</t>
        </is>
      </c>
      <c r="D9" s="7" t="inlineStr">
        <is>
          <t>Dropped. Terminal, and worth counting.</t>
        </is>
      </c>
      <c r="E9" s="12">
        <f>IF($A9="","",COUNTIFS(Tasks!$G$5:$G$204,$A9))</f>
        <v/>
      </c>
      <c r="F9" s="12">
        <f>IF($A9="","",COUNTIFS(Transitions!$B$5:$B$204,$A9))</f>
        <v/>
      </c>
      <c r="G9" s="12">
        <f>IF($A9="","",COUNTIFS(Transitions!$C$5:$C$204,$A9))</f>
        <v/>
      </c>
      <c r="I9" s="7" t="inlineStr">
        <is>
          <t>Rework</t>
        </is>
      </c>
      <c r="J9" s="7" t="inlineStr">
        <is>
          <t>Draft</t>
        </is>
      </c>
      <c r="K9" s="7" t="inlineStr">
        <is>
          <t>Rewritten from scratch rather than edited.</t>
        </is>
      </c>
      <c r="L9" s="12">
        <f>IF(OR($I9="",$J9=""),"",COUNTIFS(Transitions!$B$5:$B$204,$I9,Transitions!$C$5:$C$204,$J9))</f>
        <v/>
      </c>
    </row>
    <row r="10">
      <c r="A10" s="7" t="n"/>
      <c r="B10" s="17" t="n"/>
      <c r="C10" s="7" t="n"/>
      <c r="D10" s="7" t="n"/>
      <c r="E10" s="12">
        <f>IF($A10="","",COUNTIFS(Tasks!$G$5:$G$204,$A10))</f>
        <v/>
      </c>
      <c r="F10" s="12">
        <f>IF($A10="","",COUNTIFS(Transitions!$B$5:$B$204,$A10))</f>
        <v/>
      </c>
      <c r="G10" s="12">
        <f>IF($A10="","",COUNTIFS(Transitions!$C$5:$C$204,$A10))</f>
        <v/>
      </c>
      <c r="I10" s="7" t="inlineStr">
        <is>
          <t>Approved</t>
        </is>
      </c>
      <c r="J10" s="7" t="inlineStr">
        <is>
          <t>Rework</t>
        </is>
      </c>
      <c r="K10" s="7" t="inlineStr">
        <is>
          <t>Reopened after approval — rare, and worth seeing.</t>
        </is>
      </c>
      <c r="L10" s="12">
        <f>IF(OR($I10="",$J10=""),"",COUNTIFS(Transitions!$B$5:$B$204,$I10,Transitions!$C$5:$C$204,$J10))</f>
        <v/>
      </c>
    </row>
    <row r="11">
      <c r="A11" s="7" t="n"/>
      <c r="B11" s="17" t="n"/>
      <c r="C11" s="7" t="n"/>
      <c r="D11" s="7" t="n"/>
      <c r="E11" s="12">
        <f>IF($A11="","",COUNTIFS(Tasks!$G$5:$G$204,$A11))</f>
        <v/>
      </c>
      <c r="F11" s="12">
        <f>IF($A11="","",COUNTIFS(Transitions!$B$5:$B$204,$A11))</f>
        <v/>
      </c>
      <c r="G11" s="12">
        <f>IF($A11="","",COUNTIFS(Transitions!$C$5:$C$204,$A11))</f>
        <v/>
      </c>
      <c r="I11" s="7" t="inlineStr">
        <is>
          <t>Draft</t>
        </is>
      </c>
      <c r="J11" s="7" t="inlineStr">
        <is>
          <t>Cancelled</t>
        </is>
      </c>
      <c r="K11" s="7" t="inlineStr">
        <is>
          <t>Dropped before anybody else spent time on it.</t>
        </is>
      </c>
      <c r="L11" s="12">
        <f>IF(OR($I11="",$J11=""),"",COUNTIFS(Transitions!$B$5:$B$204,$I11,Transitions!$C$5:$C$204,$J11))</f>
        <v/>
      </c>
    </row>
    <row r="12">
      <c r="A12" s="7" t="n"/>
      <c r="B12" s="17" t="n"/>
      <c r="C12" s="7" t="n"/>
      <c r="D12" s="7" t="n"/>
      <c r="E12" s="12">
        <f>IF($A12="","",COUNTIFS(Tasks!$G$5:$G$204,$A12))</f>
        <v/>
      </c>
      <c r="F12" s="12">
        <f>IF($A12="","",COUNTIFS(Transitions!$B$5:$B$204,$A12))</f>
        <v/>
      </c>
      <c r="G12" s="12">
        <f>IF($A12="","",COUNTIFS(Transitions!$C$5:$C$204,$A12))</f>
        <v/>
      </c>
      <c r="I12" s="7" t="inlineStr">
        <is>
          <t>Review</t>
        </is>
      </c>
      <c r="J12" s="7" t="inlineStr">
        <is>
          <t>Cancelled</t>
        </is>
      </c>
      <c r="K12" s="7" t="inlineStr">
        <is>
          <t>Dropped in review.</t>
        </is>
      </c>
      <c r="L12" s="12">
        <f>IF(OR($I12="",$J12=""),"",COUNTIFS(Transitions!$B$5:$B$204,$I12,Transitions!$C$5:$C$204,$J12))</f>
        <v/>
      </c>
    </row>
    <row r="13">
      <c r="A13" s="7" t="n"/>
      <c r="B13" s="17" t="n"/>
      <c r="C13" s="7" t="n"/>
      <c r="D13" s="7" t="n"/>
      <c r="E13" s="12">
        <f>IF($A13="","",COUNTIFS(Tasks!$G$5:$G$204,$A13))</f>
        <v/>
      </c>
      <c r="F13" s="12">
        <f>IF($A13="","",COUNTIFS(Transitions!$B$5:$B$204,$A13))</f>
        <v/>
      </c>
      <c r="G13" s="12">
        <f>IF($A13="","",COUNTIFS(Transitions!$C$5:$C$204,$A13))</f>
        <v/>
      </c>
      <c r="I13" s="7" t="inlineStr">
        <is>
          <t>Rework</t>
        </is>
      </c>
      <c r="J13" s="7" t="inlineStr">
        <is>
          <t>Cancelled</t>
        </is>
      </c>
      <c r="K13" s="7" t="inlineStr">
        <is>
          <t>Dropped rather than rewritten.</t>
        </is>
      </c>
      <c r="L13" s="12">
        <f>IF(OR($I13="",$J13=""),"",COUNTIFS(Transitions!$B$5:$B$204,$I13,Transitions!$C$5:$C$204,$J13))</f>
        <v/>
      </c>
    </row>
    <row r="14">
      <c r="A14" s="7" t="n"/>
      <c r="B14" s="17" t="n"/>
      <c r="C14" s="7" t="n"/>
      <c r="D14" s="7" t="n"/>
      <c r="E14" s="12">
        <f>IF($A14="","",COUNTIFS(Tasks!$G$5:$G$204,$A14))</f>
        <v/>
      </c>
      <c r="F14" s="12">
        <f>IF($A14="","",COUNTIFS(Transitions!$B$5:$B$204,$A14))</f>
        <v/>
      </c>
      <c r="G14" s="12">
        <f>IF($A14="","",COUNTIFS(Transitions!$C$5:$C$204,$A14))</f>
        <v/>
      </c>
      <c r="I14" s="7" t="n"/>
      <c r="J14" s="7" t="n"/>
      <c r="K14" s="7" t="n"/>
      <c r="L14" s="12">
        <f>IF(OR($I14="",$J14=""),"",COUNTIFS(Transitions!$B$5:$B$204,$I14,Transitions!$C$5:$C$204,$J14))</f>
        <v/>
      </c>
    </row>
    <row r="15">
      <c r="A15" s="7" t="n"/>
      <c r="B15" s="17" t="n"/>
      <c r="C15" s="7" t="n"/>
      <c r="D15" s="7" t="n"/>
      <c r="E15" s="12">
        <f>IF($A15="","",COUNTIFS(Tasks!$G$5:$G$204,$A15))</f>
        <v/>
      </c>
      <c r="F15" s="12">
        <f>IF($A15="","",COUNTIFS(Transitions!$B$5:$B$204,$A15))</f>
        <v/>
      </c>
      <c r="G15" s="12">
        <f>IF($A15="","",COUNTIFS(Transitions!$C$5:$C$204,$A15))</f>
        <v/>
      </c>
      <c r="I15" s="7" t="n"/>
      <c r="J15" s="7" t="n"/>
      <c r="K15" s="7" t="n"/>
      <c r="L15" s="12">
        <f>IF(OR($I15="",$J15=""),"",COUNTIFS(Transitions!$B$5:$B$204,$I15,Transitions!$C$5:$C$204,$J15))</f>
        <v/>
      </c>
    </row>
    <row r="16">
      <c r="A16" s="7" t="n"/>
      <c r="B16" s="17" t="n"/>
      <c r="C16" s="7" t="n"/>
      <c r="D16" s="7" t="n"/>
      <c r="E16" s="12">
        <f>IF($A16="","",COUNTIFS(Tasks!$G$5:$G$204,$A16))</f>
        <v/>
      </c>
      <c r="F16" s="12">
        <f>IF($A16="","",COUNTIFS(Transitions!$B$5:$B$204,$A16))</f>
        <v/>
      </c>
      <c r="G16" s="12">
        <f>IF($A16="","",COUNTIFS(Transitions!$C$5:$C$204,$A16))</f>
        <v/>
      </c>
      <c r="I16" s="7" t="n"/>
      <c r="J16" s="7" t="n"/>
      <c r="K16" s="7" t="n"/>
      <c r="L16" s="12">
        <f>IF(OR($I16="",$J16=""),"",COUNTIFS(Transitions!$B$5:$B$204,$I16,Transitions!$C$5:$C$204,$J16))</f>
        <v/>
      </c>
    </row>
    <row r="17">
      <c r="A17" s="7" t="n"/>
      <c r="B17" s="17" t="n"/>
      <c r="C17" s="7" t="n"/>
      <c r="D17" s="7" t="n"/>
      <c r="E17" s="12">
        <f>IF($A17="","",COUNTIFS(Tasks!$G$5:$G$204,$A17))</f>
        <v/>
      </c>
      <c r="F17" s="12">
        <f>IF($A17="","",COUNTIFS(Transitions!$B$5:$B$204,$A17))</f>
        <v/>
      </c>
      <c r="G17" s="12">
        <f>IF($A17="","",COUNTIFS(Transitions!$C$5:$C$204,$A17))</f>
        <v/>
      </c>
      <c r="I17" s="7" t="n"/>
      <c r="J17" s="7" t="n"/>
      <c r="K17" s="7" t="n"/>
      <c r="L17" s="12">
        <f>IF(OR($I17="",$J17=""),"",COUNTIFS(Transitions!$B$5:$B$204,$I17,Transitions!$C$5:$C$204,$J17))</f>
        <v/>
      </c>
    </row>
    <row r="18">
      <c r="A18" s="7" t="n"/>
      <c r="B18" s="17" t="n"/>
      <c r="C18" s="7" t="n"/>
      <c r="D18" s="7" t="n"/>
      <c r="E18" s="12">
        <f>IF($A18="","",COUNTIFS(Tasks!$G$5:$G$204,$A18))</f>
        <v/>
      </c>
      <c r="F18" s="12">
        <f>IF($A18="","",COUNTIFS(Transitions!$B$5:$B$204,$A18))</f>
        <v/>
      </c>
      <c r="G18" s="12">
        <f>IF($A18="","",COUNTIFS(Transitions!$C$5:$C$204,$A18))</f>
        <v/>
      </c>
      <c r="I18" s="7" t="n"/>
      <c r="J18" s="7" t="n"/>
      <c r="K18" s="7" t="n"/>
      <c r="L18" s="12">
        <f>IF(OR($I18="",$J18=""),"",COUNTIFS(Transitions!$B$5:$B$204,$I18,Transitions!$C$5:$C$204,$J18))</f>
        <v/>
      </c>
    </row>
    <row r="19">
      <c r="A19" s="7" t="n"/>
      <c r="B19" s="17" t="n"/>
      <c r="C19" s="7" t="n"/>
      <c r="D19" s="7" t="n"/>
      <c r="E19" s="12">
        <f>IF($A19="","",COUNTIFS(Tasks!$G$5:$G$204,$A19))</f>
        <v/>
      </c>
      <c r="F19" s="12">
        <f>IF($A19="","",COUNTIFS(Transitions!$B$5:$B$204,$A19))</f>
        <v/>
      </c>
      <c r="G19" s="12">
        <f>IF($A19="","",COUNTIFS(Transitions!$C$5:$C$204,$A19))</f>
        <v/>
      </c>
      <c r="I19" s="7" t="n"/>
      <c r="J19" s="7" t="n"/>
      <c r="K19" s="7" t="n"/>
      <c r="L19" s="12">
        <f>IF(OR($I19="",$J19=""),"",COUNTIFS(Transitions!$B$5:$B$204,$I19,Transitions!$C$5:$C$204,$J19))</f>
        <v/>
      </c>
    </row>
    <row r="20">
      <c r="A20" s="7" t="n"/>
      <c r="B20" s="17" t="n"/>
      <c r="C20" s="7" t="n"/>
      <c r="D20" s="7" t="n"/>
      <c r="E20" s="12">
        <f>IF($A20="","",COUNTIFS(Tasks!$G$5:$G$204,$A20))</f>
        <v/>
      </c>
      <c r="F20" s="12">
        <f>IF($A20="","",COUNTIFS(Transitions!$B$5:$B$204,$A20))</f>
        <v/>
      </c>
      <c r="G20" s="12">
        <f>IF($A20="","",COUNTIFS(Transitions!$C$5:$C$204,$A20))</f>
        <v/>
      </c>
      <c r="I20" s="7" t="n"/>
      <c r="J20" s="7" t="n"/>
      <c r="K20" s="7" t="n"/>
      <c r="L20" s="12">
        <f>IF(OR($I20="",$J20=""),"",COUNTIFS(Transitions!$B$5:$B$204,$I20,Transitions!$C$5:$C$204,$J20))</f>
        <v/>
      </c>
    </row>
    <row r="21">
      <c r="A21" s="7" t="n"/>
      <c r="B21" s="17" t="n"/>
      <c r="C21" s="7" t="n"/>
      <c r="D21" s="7" t="n"/>
      <c r="E21" s="12">
        <f>IF($A21="","",COUNTIFS(Tasks!$G$5:$G$204,$A21))</f>
        <v/>
      </c>
      <c r="F21" s="12">
        <f>IF($A21="","",COUNTIFS(Transitions!$B$5:$B$204,$A21))</f>
        <v/>
      </c>
      <c r="G21" s="12">
        <f>IF($A21="","",COUNTIFS(Transitions!$C$5:$C$204,$A21))</f>
        <v/>
      </c>
      <c r="I21" s="7" t="n"/>
      <c r="J21" s="7" t="n"/>
      <c r="K21" s="7" t="n"/>
      <c r="L21" s="12">
        <f>IF(OR($I21="",$J21=""),"",COUNTIFS(Transitions!$B$5:$B$204,$I21,Transitions!$C$5:$C$204,$J21))</f>
        <v/>
      </c>
    </row>
    <row r="22">
      <c r="A22" s="7" t="n"/>
      <c r="B22" s="17" t="n"/>
      <c r="C22" s="7" t="n"/>
      <c r="D22" s="7" t="n"/>
      <c r="E22" s="12">
        <f>IF($A22="","",COUNTIFS(Tasks!$G$5:$G$204,$A22))</f>
        <v/>
      </c>
      <c r="F22" s="12">
        <f>IF($A22="","",COUNTIFS(Transitions!$B$5:$B$204,$A22))</f>
        <v/>
      </c>
      <c r="G22" s="12">
        <f>IF($A22="","",COUNTIFS(Transitions!$C$5:$C$204,$A22))</f>
        <v/>
      </c>
      <c r="I22" s="7" t="n"/>
      <c r="J22" s="7" t="n"/>
      <c r="K22" s="7" t="n"/>
      <c r="L22" s="12">
        <f>IF(OR($I22="",$J22=""),"",COUNTIFS(Transitions!$B$5:$B$204,$I22,Transitions!$C$5:$C$204,$J22))</f>
        <v/>
      </c>
    </row>
    <row r="23">
      <c r="A23" s="7" t="n"/>
      <c r="B23" s="17" t="n"/>
      <c r="C23" s="7" t="n"/>
      <c r="D23" s="7" t="n"/>
      <c r="E23" s="12">
        <f>IF($A23="","",COUNTIFS(Tasks!$G$5:$G$204,$A23))</f>
        <v/>
      </c>
      <c r="F23" s="12">
        <f>IF($A23="","",COUNTIFS(Transitions!$B$5:$B$204,$A23))</f>
        <v/>
      </c>
      <c r="G23" s="12">
        <f>IF($A23="","",COUNTIFS(Transitions!$C$5:$C$204,$A23))</f>
        <v/>
      </c>
      <c r="I23" s="7" t="n"/>
      <c r="J23" s="7" t="n"/>
      <c r="K23" s="7" t="n"/>
      <c r="L23" s="12">
        <f>IF(OR($I23="",$J23=""),"",COUNTIFS(Transitions!$B$5:$B$204,$I23,Transitions!$C$5:$C$204,$J23))</f>
        <v/>
      </c>
    </row>
    <row r="24">
      <c r="A24" s="7" t="n"/>
      <c r="B24" s="17" t="n"/>
      <c r="C24" s="7" t="n"/>
      <c r="D24" s="7" t="n"/>
      <c r="E24" s="12">
        <f>IF($A24="","",COUNTIFS(Tasks!$G$5:$G$204,$A24))</f>
        <v/>
      </c>
      <c r="F24" s="12">
        <f>IF($A24="","",COUNTIFS(Transitions!$B$5:$B$204,$A24))</f>
        <v/>
      </c>
      <c r="G24" s="12">
        <f>IF($A24="","",COUNTIFS(Transitions!$C$5:$C$204,$A24))</f>
        <v/>
      </c>
      <c r="I24" s="7" t="n"/>
      <c r="J24" s="7" t="n"/>
      <c r="K24" s="7" t="n"/>
      <c r="L24" s="12">
        <f>IF(OR($I24="",$J24=""),"",COUNTIFS(Transitions!$B$5:$B$204,$I24,Transitions!$C$5:$C$204,$J24))</f>
        <v/>
      </c>
    </row>
    <row r="25">
      <c r="I25" s="7" t="n"/>
      <c r="J25" s="7" t="n"/>
      <c r="K25" s="7" t="n"/>
      <c r="L25" s="12">
        <f>IF(OR($I25="",$J25=""),"",COUNTIFS(Transitions!$B$5:$B$204,$I25,Transitions!$C$5:$C$204,$J25))</f>
        <v/>
      </c>
    </row>
    <row r="26">
      <c r="I26" s="7" t="n"/>
      <c r="J26" s="7" t="n"/>
      <c r="K26" s="7" t="n"/>
      <c r="L26" s="12">
        <f>IF(OR($I26="",$J26=""),"",COUNTIFS(Transitions!$B$5:$B$204,$I26,Transitions!$C$5:$C$204,$J26))</f>
        <v/>
      </c>
    </row>
    <row r="27">
      <c r="A27" s="2" t="inlineStr">
        <is>
          <t>A transition logged outside this list is flagged on the Transitions tab rather than blocked. If a pair keeps appearing, the workflow has changed and the list is what should change with it.</t>
        </is>
      </c>
      <c r="I27" s="7" t="n"/>
      <c r="J27" s="7" t="n"/>
      <c r="K27" s="7" t="n"/>
      <c r="L27" s="12">
        <f>IF(OR($I27="",$J27=""),"",COUNTIFS(Transitions!$B$5:$B$204,$I27,Transitions!$C$5:$C$204,$J27))</f>
        <v/>
      </c>
    </row>
    <row r="28">
      <c r="I28" s="7" t="n"/>
      <c r="J28" s="7" t="n"/>
      <c r="K28" s="7" t="n"/>
      <c r="L28" s="12">
        <f>IF(OR($I28="",$J28=""),"",COUNTIFS(Transitions!$B$5:$B$204,$I28,Transitions!$C$5:$C$204,$J28))</f>
        <v/>
      </c>
    </row>
    <row r="29">
      <c r="I29" s="7" t="n"/>
      <c r="J29" s="7" t="n"/>
      <c r="K29" s="7" t="n"/>
      <c r="L29" s="12">
        <f>IF(OR($I29="",$J29=""),"",COUNTIFS(Transitions!$B$5:$B$204,$I29,Transitions!$C$5:$C$204,$J29))</f>
        <v/>
      </c>
    </row>
    <row r="30">
      <c r="I30" s="7" t="n"/>
      <c r="J30" s="7" t="n"/>
      <c r="K30" s="7" t="n"/>
      <c r="L30" s="12">
        <f>IF(OR($I30="",$J30=""),"",COUNTIFS(Transitions!$B$5:$B$204,$I30,Transitions!$C$5:$C$204,$J30))</f>
        <v/>
      </c>
    </row>
    <row r="31">
      <c r="I31" s="7" t="n"/>
      <c r="J31" s="7" t="n"/>
      <c r="K31" s="7" t="n"/>
      <c r="L31" s="12">
        <f>IF(OR($I31="",$J31=""),"",COUNTIFS(Transitions!$B$5:$B$204,$I31,Transitions!$C$5:$C$204,$J31))</f>
        <v/>
      </c>
    </row>
    <row r="32">
      <c r="I32" s="7" t="n"/>
      <c r="J32" s="7" t="n"/>
      <c r="K32" s="7" t="n"/>
      <c r="L32" s="12">
        <f>IF(OR($I32="",$J32=""),"",COUNTIFS(Transitions!$B$5:$B$204,$I32,Transitions!$C$5:$C$204,$J32))</f>
        <v/>
      </c>
    </row>
    <row r="33">
      <c r="I33" s="7" t="n"/>
      <c r="J33" s="7" t="n"/>
      <c r="K33" s="7" t="n"/>
      <c r="L33" s="12">
        <f>IF(OR($I33="",$J33=""),"",COUNTIFS(Transitions!$B$5:$B$204,$I33,Transitions!$C$5:$C$204,$J33))</f>
        <v/>
      </c>
    </row>
    <row r="34">
      <c r="I34" s="7" t="n"/>
      <c r="J34" s="7" t="n"/>
      <c r="K34" s="7" t="n"/>
      <c r="L34" s="12">
        <f>IF(OR($I34="",$J34=""),"",COUNTIFS(Transitions!$B$5:$B$204,$I34,Transitions!$C$5:$C$204,$J34))</f>
        <v/>
      </c>
    </row>
    <row r="35">
      <c r="I35" s="7" t="n"/>
      <c r="J35" s="7" t="n"/>
      <c r="K35" s="7" t="n"/>
      <c r="L35" s="12">
        <f>IF(OR($I35="",$J35=""),"",COUNTIFS(Transitions!$B$5:$B$204,$I35,Transitions!$C$5:$C$204,$J35))</f>
        <v/>
      </c>
    </row>
    <row r="36">
      <c r="I36" s="7" t="n"/>
      <c r="J36" s="7" t="n"/>
      <c r="K36" s="7" t="n"/>
      <c r="L36" s="12">
        <f>IF(OR($I36="",$J36=""),"",COUNTIFS(Transitions!$B$5:$B$204,$I36,Transitions!$C$5:$C$204,$J36))</f>
        <v/>
      </c>
    </row>
    <row r="37">
      <c r="I37" s="7" t="n"/>
      <c r="J37" s="7" t="n"/>
      <c r="K37" s="7" t="n"/>
      <c r="L37" s="12">
        <f>IF(OR($I37="",$J37=""),"",COUNTIFS(Transitions!$B$5:$B$204,$I37,Transitions!$C$5:$C$204,$J37))</f>
        <v/>
      </c>
    </row>
    <row r="38">
      <c r="I38" s="7" t="n"/>
      <c r="J38" s="7" t="n"/>
      <c r="K38" s="7" t="n"/>
      <c r="L38" s="12">
        <f>IF(OR($I38="",$J38=""),"",COUNTIFS(Transitions!$B$5:$B$204,$I38,Transitions!$C$5:$C$204,$J38))</f>
        <v/>
      </c>
    </row>
    <row r="39">
      <c r="I39" s="7" t="n"/>
      <c r="J39" s="7" t="n"/>
      <c r="K39" s="7" t="n"/>
      <c r="L39" s="12">
        <f>IF(OR($I39="",$J39=""),"",COUNTIFS(Transitions!$B$5:$B$204,$I39,Transitions!$C$5:$C$204,$J39))</f>
        <v/>
      </c>
    </row>
    <row r="40">
      <c r="I40" s="7" t="n"/>
      <c r="J40" s="7" t="n"/>
      <c r="K40" s="7" t="n"/>
      <c r="L40" s="12">
        <f>IF(OR($I40="",$J40=""),"",COUNTIFS(Transitions!$B$5:$B$204,$I40,Transitions!$C$5:$C$204,$J40))</f>
        <v/>
      </c>
    </row>
    <row r="41">
      <c r="I41" s="7" t="n"/>
      <c r="J41" s="7" t="n"/>
      <c r="K41" s="7" t="n"/>
      <c r="L41" s="12">
        <f>IF(OR($I41="",$J41=""),"",COUNTIFS(Transitions!$B$5:$B$204,$I41,Transitions!$C$5:$C$204,$J41))</f>
        <v/>
      </c>
    </row>
    <row r="42">
      <c r="I42" s="7" t="n"/>
      <c r="J42" s="7" t="n"/>
      <c r="K42" s="7" t="n"/>
      <c r="L42" s="12">
        <f>IF(OR($I42="",$J42=""),"",COUNTIFS(Transitions!$B$5:$B$204,$I42,Transitions!$C$5:$C$204,$J42))</f>
        <v/>
      </c>
    </row>
    <row r="43">
      <c r="I43" s="7" t="n"/>
      <c r="J43" s="7" t="n"/>
      <c r="K43" s="7" t="n"/>
      <c r="L43" s="12">
        <f>IF(OR($I43="",$J43=""),"",COUNTIFS(Transitions!$B$5:$B$204,$I43,Transitions!$C$5:$C$204,$J43))</f>
        <v/>
      </c>
    </row>
    <row r="44">
      <c r="I44" s="7" t="n"/>
      <c r="J44" s="7" t="n"/>
      <c r="K44" s="7" t="n"/>
      <c r="L44" s="12">
        <f>IF(OR($I44="",$J44=""),"",COUNTIFS(Transitions!$B$5:$B$204,$I44,Transitions!$C$5:$C$204,$J44))</f>
        <v/>
      </c>
    </row>
  </sheetData>
  <dataValidations count="1">
    <dataValidation sqref="C5:C24" showDropDown="0" showInputMessage="0" showErrorMessage="0" allowBlank="1" promptTitle="Terminal state" prompt="Yes means work stops here. Terminal states end the end-to-end clock." type="list">
      <formula1>"Yes,No"</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61"/>
  <sheetViews>
    <sheetView workbookViewId="0">
      <selection activeCell="A1" sqref="A1"/>
    </sheetView>
  </sheetViews>
  <sheetFormatPr baseColWidth="8" defaultRowHeight="15"/>
  <cols>
    <col width="18" customWidth="1" min="1" max="1"/>
    <col width="15" customWidth="1" min="2" max="2"/>
    <col width="20" customWidth="1" min="3" max="3"/>
    <col width="16" customWidth="1" min="4" max="4"/>
    <col width="12" customWidth="1" min="5" max="5"/>
    <col width="14" customWidth="1" min="6" max="6"/>
    <col width="13" customWidth="1" min="7" max="7"/>
  </cols>
  <sheetData>
    <row r="1">
      <c r="A1" s="1" t="inlineStr">
        <is>
          <t>Metrics</t>
        </is>
      </c>
    </row>
    <row r="2">
      <c r="A2" s="2" t="inlineStr">
        <is>
          <t>All calculated. Type only the names in the by-person block — everything else comes from the transition log.</t>
        </is>
      </c>
    </row>
    <row r="4">
      <c r="A4" s="6" t="inlineStr">
        <is>
          <t>Measure</t>
        </is>
      </c>
      <c r="B4" s="6" t="inlineStr">
        <is>
          <t>Value</t>
        </is>
      </c>
    </row>
    <row r="5">
      <c r="A5" s="18" t="inlineStr">
        <is>
          <t>Tasks registered</t>
        </is>
      </c>
      <c r="B5" s="12">
        <f>COUNTA(Tasks!$A$5:$A$204)</f>
        <v/>
      </c>
    </row>
    <row r="6">
      <c r="A6" s="18" t="inlineStr">
        <is>
          <t>Transitions logged</t>
        </is>
      </c>
      <c r="B6" s="12">
        <f>COUNTA(Transitions!$A$5:$A$204)</f>
        <v/>
      </c>
      <c r="D6" s="2" t="inlineStr">
        <is>
          <t>Compare the average wait leaving each state below. The state with the longest wait is the bottleneck, and it is usually not the one people name.</t>
        </is>
      </c>
    </row>
    <row r="7">
      <c r="A7" s="18" t="inlineStr">
        <is>
          <t>Tasks finished</t>
        </is>
      </c>
      <c r="B7" s="12">
        <f>COUNTIFS(Tasks!$N$5:$N$204,"Yes")</f>
        <v/>
      </c>
    </row>
    <row r="8">
      <c r="A8" s="18" t="inlineStr">
        <is>
          <t>Tasks in flight</t>
        </is>
      </c>
      <c r="B8" s="12">
        <f>COUNTIFS(Tasks!$A$5:$A$204,"&lt;&gt;")-COUNTIFS(Tasks!$N$5:$N$204,"Yes")</f>
        <v/>
      </c>
    </row>
    <row r="9">
      <c r="A9" s="18" t="inlineStr">
        <is>
          <t>Tasks with nothing logged</t>
        </is>
      </c>
      <c r="B9" s="12">
        <f>COUNTIFS(Tasks!$P$5:$P$204,"No transition logged")</f>
        <v/>
      </c>
    </row>
    <row r="10">
      <c r="A10" s="18" t="inlineStr">
        <is>
          <t>Tasks overdue</t>
        </is>
      </c>
      <c r="B10" s="12">
        <f>COUNTIFS(Tasks!$P$5:$P$204,"Overdue")</f>
        <v/>
      </c>
    </row>
    <row r="11">
      <c r="A11" s="18" t="inlineStr">
        <is>
          <t>Average wait per transition (h)</t>
        </is>
      </c>
      <c r="B11" s="9">
        <f>IFERROR(AVERAGE(Transitions!$F$5:$F$204),0)</f>
        <v/>
      </c>
    </row>
    <row r="12">
      <c r="A12" s="18" t="inlineStr">
        <is>
          <t>Longest single wait (h)</t>
        </is>
      </c>
      <c r="B12" s="16">
        <f>IFERROR(MAX(Transitions!$F$5:$F$204),0)</f>
        <v/>
      </c>
    </row>
    <row r="13">
      <c r="A13" s="18" t="inlineStr">
        <is>
          <t>Total hours waited</t>
        </is>
      </c>
      <c r="B13" s="16">
        <f>SUM(Transitions!$F$5:$F$204)</f>
        <v/>
      </c>
    </row>
    <row r="14">
      <c r="A14" s="18" t="inlineStr">
        <is>
          <t>Approvals</t>
        </is>
      </c>
      <c r="B14" s="12">
        <f>COUNTIFS(Transitions!$C$5:$C$204,"Approved")</f>
        <v/>
      </c>
    </row>
    <row r="15">
      <c r="A15" s="18" t="inlineStr">
        <is>
          <t>Reworks</t>
        </is>
      </c>
      <c r="B15" s="12">
        <f>COUNTIFS(Transitions!$C$5:$C$204,"Rework")</f>
        <v/>
      </c>
    </row>
    <row r="16">
      <c r="A16" s="18" t="inlineStr">
        <is>
          <t>Rework ratio</t>
        </is>
      </c>
      <c r="B16" s="19">
        <f>IFERROR(COUNTIFS(Transitions!$C$5:$C$204,"Rework")/COUNTIFS(Transitions!$C$5:$C$204,"Approved"),0)</f>
        <v/>
      </c>
    </row>
    <row r="17">
      <c r="A17" s="18" t="inlineStr">
        <is>
          <t>Average end to end (h), finished tasks</t>
        </is>
      </c>
      <c r="B17" s="16">
        <f>IFERROR(AVERAGEIFS(Tasks!$O$5:$O$204,Tasks!$N$5:$N$204,"Yes"),0)</f>
        <v/>
      </c>
    </row>
    <row r="18">
      <c r="A18" s="18" t="inlineStr">
        <is>
          <t>Average end to end (days), finished tasks</t>
        </is>
      </c>
      <c r="B18" s="16">
        <f>IFERROR(AVERAGEIFS(Tasks!$O$5:$O$204,Tasks!$N$5:$N$204,"Yes")/24,0)</f>
        <v/>
      </c>
    </row>
    <row r="19">
      <c r="A19" s="18" t="inlineStr">
        <is>
          <t>Transitions outside the allowed list</t>
        </is>
      </c>
      <c r="B19" s="12">
        <f>COUNTIFS(Transitions!$H$5:$H$204,"Not an allowed transition")</f>
        <v/>
      </c>
    </row>
    <row r="22">
      <c r="A22" s="3" t="inlineStr">
        <is>
          <t>By state — where the work waits</t>
        </is>
      </c>
    </row>
    <row r="23">
      <c r="A23" s="6" t="inlineStr">
        <is>
          <t>State</t>
        </is>
      </c>
      <c r="B23" s="6" t="inlineStr">
        <is>
          <t>Tasks here now</t>
        </is>
      </c>
      <c r="C23" s="6" t="inlineStr">
        <is>
          <t>Transitions out</t>
        </is>
      </c>
      <c r="D23" s="6" t="inlineStr">
        <is>
          <t>Average wait leaving (h)</t>
        </is>
      </c>
      <c r="E23" s="6" t="inlineStr">
        <is>
          <t>Total hours waited</t>
        </is>
      </c>
      <c r="F23" s="6" t="inlineStr">
        <is>
          <t>Share of all waiting</t>
        </is>
      </c>
      <c r="G23" s="6" t="inlineStr">
        <is>
          <t>Transitions in</t>
        </is>
      </c>
    </row>
    <row r="24">
      <c r="A24" s="11">
        <f>IF(States!$A5="","",States!$A5)</f>
        <v/>
      </c>
      <c r="B24" s="12">
        <f>IF($A24="","",COUNTIFS(Tasks!$G$5:$G$204,$A24))</f>
        <v/>
      </c>
      <c r="C24" s="12">
        <f>IF($A24="","",COUNTIFS(Transitions!$B$5:$B$204,$A24))</f>
        <v/>
      </c>
      <c r="D24" s="9">
        <f>IF($A24="","",IFERROR(AVERAGEIFS(Transitions!$F$5:$F$204,Transitions!$B$5:$B$204,$A24),""))</f>
        <v/>
      </c>
      <c r="E24" s="16">
        <f>IF($A24="","",SUMIFS(Transitions!$F$5:$F$204,Transitions!$B$5:$B$204,$A24))</f>
        <v/>
      </c>
      <c r="F24" s="20">
        <f>IF($A24="","",IFERROR(SUMIFS(Transitions!$F$5:$F$204,Transitions!$B$5:$B$204,$A24)/SUM(Transitions!$F$5:$F$204),0))</f>
        <v/>
      </c>
      <c r="G24" s="12">
        <f>IF($A24="","",COUNTIFS(Transitions!$C$5:$C$204,$A24))</f>
        <v/>
      </c>
    </row>
    <row r="25">
      <c r="A25" s="11">
        <f>IF(States!$A6="","",States!$A6)</f>
        <v/>
      </c>
      <c r="B25" s="12">
        <f>IF($A25="","",COUNTIFS(Tasks!$G$5:$G$204,$A25))</f>
        <v/>
      </c>
      <c r="C25" s="12">
        <f>IF($A25="","",COUNTIFS(Transitions!$B$5:$B$204,$A25))</f>
        <v/>
      </c>
      <c r="D25" s="9">
        <f>IF($A25="","",IFERROR(AVERAGEIFS(Transitions!$F$5:$F$204,Transitions!$B$5:$B$204,$A25),""))</f>
        <v/>
      </c>
      <c r="E25" s="16">
        <f>IF($A25="","",SUMIFS(Transitions!$F$5:$F$204,Transitions!$B$5:$B$204,$A25))</f>
        <v/>
      </c>
      <c r="F25" s="20">
        <f>IF($A25="","",IFERROR(SUMIFS(Transitions!$F$5:$F$204,Transitions!$B$5:$B$204,$A25)/SUM(Transitions!$F$5:$F$204),0))</f>
        <v/>
      </c>
      <c r="G25" s="12">
        <f>IF($A25="","",COUNTIFS(Transitions!$C$5:$C$204,$A25))</f>
        <v/>
      </c>
    </row>
    <row r="26">
      <c r="A26" s="11">
        <f>IF(States!$A7="","",States!$A7)</f>
        <v/>
      </c>
      <c r="B26" s="12">
        <f>IF($A26="","",COUNTIFS(Tasks!$G$5:$G$204,$A26))</f>
        <v/>
      </c>
      <c r="C26" s="12">
        <f>IF($A26="","",COUNTIFS(Transitions!$B$5:$B$204,$A26))</f>
        <v/>
      </c>
      <c r="D26" s="9">
        <f>IF($A26="","",IFERROR(AVERAGEIFS(Transitions!$F$5:$F$204,Transitions!$B$5:$B$204,$A26),""))</f>
        <v/>
      </c>
      <c r="E26" s="16">
        <f>IF($A26="","",SUMIFS(Transitions!$F$5:$F$204,Transitions!$B$5:$B$204,$A26))</f>
        <v/>
      </c>
      <c r="F26" s="20">
        <f>IF($A26="","",IFERROR(SUMIFS(Transitions!$F$5:$F$204,Transitions!$B$5:$B$204,$A26)/SUM(Transitions!$F$5:$F$204),0))</f>
        <v/>
      </c>
      <c r="G26" s="12">
        <f>IF($A26="","",COUNTIFS(Transitions!$C$5:$C$204,$A26))</f>
        <v/>
      </c>
    </row>
    <row r="27">
      <c r="A27" s="11">
        <f>IF(States!$A8="","",States!$A8)</f>
        <v/>
      </c>
      <c r="B27" s="12">
        <f>IF($A27="","",COUNTIFS(Tasks!$G$5:$G$204,$A27))</f>
        <v/>
      </c>
      <c r="C27" s="12">
        <f>IF($A27="","",COUNTIFS(Transitions!$B$5:$B$204,$A27))</f>
        <v/>
      </c>
      <c r="D27" s="9">
        <f>IF($A27="","",IFERROR(AVERAGEIFS(Transitions!$F$5:$F$204,Transitions!$B$5:$B$204,$A27),""))</f>
        <v/>
      </c>
      <c r="E27" s="16">
        <f>IF($A27="","",SUMIFS(Transitions!$F$5:$F$204,Transitions!$B$5:$B$204,$A27))</f>
        <v/>
      </c>
      <c r="F27" s="20">
        <f>IF($A27="","",IFERROR(SUMIFS(Transitions!$F$5:$F$204,Transitions!$B$5:$B$204,$A27)/SUM(Transitions!$F$5:$F$204),0))</f>
        <v/>
      </c>
      <c r="G27" s="12">
        <f>IF($A27="","",COUNTIFS(Transitions!$C$5:$C$204,$A27))</f>
        <v/>
      </c>
    </row>
    <row r="28">
      <c r="A28" s="11">
        <f>IF(States!$A9="","",States!$A9)</f>
        <v/>
      </c>
      <c r="B28" s="12">
        <f>IF($A28="","",COUNTIFS(Tasks!$G$5:$G$204,$A28))</f>
        <v/>
      </c>
      <c r="C28" s="12">
        <f>IF($A28="","",COUNTIFS(Transitions!$B$5:$B$204,$A28))</f>
        <v/>
      </c>
      <c r="D28" s="9">
        <f>IF($A28="","",IFERROR(AVERAGEIFS(Transitions!$F$5:$F$204,Transitions!$B$5:$B$204,$A28),""))</f>
        <v/>
      </c>
      <c r="E28" s="16">
        <f>IF($A28="","",SUMIFS(Transitions!$F$5:$F$204,Transitions!$B$5:$B$204,$A28))</f>
        <v/>
      </c>
      <c r="F28" s="20">
        <f>IF($A28="","",IFERROR(SUMIFS(Transitions!$F$5:$F$204,Transitions!$B$5:$B$204,$A28)/SUM(Transitions!$F$5:$F$204),0))</f>
        <v/>
      </c>
      <c r="G28" s="12">
        <f>IF($A28="","",COUNTIFS(Transitions!$C$5:$C$204,$A28))</f>
        <v/>
      </c>
    </row>
    <row r="29">
      <c r="A29" s="11">
        <f>IF(States!$A10="","",States!$A10)</f>
        <v/>
      </c>
      <c r="B29" s="12">
        <f>IF($A29="","",COUNTIFS(Tasks!$G$5:$G$204,$A29))</f>
        <v/>
      </c>
      <c r="C29" s="12">
        <f>IF($A29="","",COUNTIFS(Transitions!$B$5:$B$204,$A29))</f>
        <v/>
      </c>
      <c r="D29" s="9">
        <f>IF($A29="","",IFERROR(AVERAGEIFS(Transitions!$F$5:$F$204,Transitions!$B$5:$B$204,$A29),""))</f>
        <v/>
      </c>
      <c r="E29" s="16">
        <f>IF($A29="","",SUMIFS(Transitions!$F$5:$F$204,Transitions!$B$5:$B$204,$A29))</f>
        <v/>
      </c>
      <c r="F29" s="20">
        <f>IF($A29="","",IFERROR(SUMIFS(Transitions!$F$5:$F$204,Transitions!$B$5:$B$204,$A29)/SUM(Transitions!$F$5:$F$204),0))</f>
        <v/>
      </c>
      <c r="G29" s="12">
        <f>IF($A29="","",COUNTIFS(Transitions!$C$5:$C$204,$A29))</f>
        <v/>
      </c>
    </row>
    <row r="30">
      <c r="A30" s="11">
        <f>IF(States!$A11="","",States!$A11)</f>
        <v/>
      </c>
      <c r="B30" s="12">
        <f>IF($A30="","",COUNTIFS(Tasks!$G$5:$G$204,$A30))</f>
        <v/>
      </c>
      <c r="C30" s="12">
        <f>IF($A30="","",COUNTIFS(Transitions!$B$5:$B$204,$A30))</f>
        <v/>
      </c>
      <c r="D30" s="9">
        <f>IF($A30="","",IFERROR(AVERAGEIFS(Transitions!$F$5:$F$204,Transitions!$B$5:$B$204,$A30),""))</f>
        <v/>
      </c>
      <c r="E30" s="16">
        <f>IF($A30="","",SUMIFS(Transitions!$F$5:$F$204,Transitions!$B$5:$B$204,$A30))</f>
        <v/>
      </c>
      <c r="F30" s="20">
        <f>IF($A30="","",IFERROR(SUMIFS(Transitions!$F$5:$F$204,Transitions!$B$5:$B$204,$A30)/SUM(Transitions!$F$5:$F$204),0))</f>
        <v/>
      </c>
      <c r="G30" s="12">
        <f>IF($A30="","",COUNTIFS(Transitions!$C$5:$C$204,$A30))</f>
        <v/>
      </c>
    </row>
    <row r="31">
      <c r="A31" s="11">
        <f>IF(States!$A12="","",States!$A12)</f>
        <v/>
      </c>
      <c r="B31" s="12">
        <f>IF($A31="","",COUNTIFS(Tasks!$G$5:$G$204,$A31))</f>
        <v/>
      </c>
      <c r="C31" s="12">
        <f>IF($A31="","",COUNTIFS(Transitions!$B$5:$B$204,$A31))</f>
        <v/>
      </c>
      <c r="D31" s="9">
        <f>IF($A31="","",IFERROR(AVERAGEIFS(Transitions!$F$5:$F$204,Transitions!$B$5:$B$204,$A31),""))</f>
        <v/>
      </c>
      <c r="E31" s="16">
        <f>IF($A31="","",SUMIFS(Transitions!$F$5:$F$204,Transitions!$B$5:$B$204,$A31))</f>
        <v/>
      </c>
      <c r="F31" s="20">
        <f>IF($A31="","",IFERROR(SUMIFS(Transitions!$F$5:$F$204,Transitions!$B$5:$B$204,$A31)/SUM(Transitions!$F$5:$F$204),0))</f>
        <v/>
      </c>
      <c r="G31" s="12">
        <f>IF($A31="","",COUNTIFS(Transitions!$C$5:$C$204,$A31))</f>
        <v/>
      </c>
    </row>
    <row r="32">
      <c r="A32" s="11">
        <f>IF(States!$A13="","",States!$A13)</f>
        <v/>
      </c>
      <c r="B32" s="12">
        <f>IF($A32="","",COUNTIFS(Tasks!$G$5:$G$204,$A32))</f>
        <v/>
      </c>
      <c r="C32" s="12">
        <f>IF($A32="","",COUNTIFS(Transitions!$B$5:$B$204,$A32))</f>
        <v/>
      </c>
      <c r="D32" s="9">
        <f>IF($A32="","",IFERROR(AVERAGEIFS(Transitions!$F$5:$F$204,Transitions!$B$5:$B$204,$A32),""))</f>
        <v/>
      </c>
      <c r="E32" s="16">
        <f>IF($A32="","",SUMIFS(Transitions!$F$5:$F$204,Transitions!$B$5:$B$204,$A32))</f>
        <v/>
      </c>
      <c r="F32" s="20">
        <f>IF($A32="","",IFERROR(SUMIFS(Transitions!$F$5:$F$204,Transitions!$B$5:$B$204,$A32)/SUM(Transitions!$F$5:$F$204),0))</f>
        <v/>
      </c>
      <c r="G32" s="12">
        <f>IF($A32="","",COUNTIFS(Transitions!$C$5:$C$204,$A32))</f>
        <v/>
      </c>
    </row>
    <row r="33">
      <c r="A33" s="11">
        <f>IF(States!$A14="","",States!$A14)</f>
        <v/>
      </c>
      <c r="B33" s="12">
        <f>IF($A33="","",COUNTIFS(Tasks!$G$5:$G$204,$A33))</f>
        <v/>
      </c>
      <c r="C33" s="12">
        <f>IF($A33="","",COUNTIFS(Transitions!$B$5:$B$204,$A33))</f>
        <v/>
      </c>
      <c r="D33" s="9">
        <f>IF($A33="","",IFERROR(AVERAGEIFS(Transitions!$F$5:$F$204,Transitions!$B$5:$B$204,$A33),""))</f>
        <v/>
      </c>
      <c r="E33" s="16">
        <f>IF($A33="","",SUMIFS(Transitions!$F$5:$F$204,Transitions!$B$5:$B$204,$A33))</f>
        <v/>
      </c>
      <c r="F33" s="20">
        <f>IF($A33="","",IFERROR(SUMIFS(Transitions!$F$5:$F$204,Transitions!$B$5:$B$204,$A33)/SUM(Transitions!$F$5:$F$204),0))</f>
        <v/>
      </c>
      <c r="G33" s="12">
        <f>IF($A33="","",COUNTIFS(Transitions!$C$5:$C$204,$A33))</f>
        <v/>
      </c>
    </row>
    <row r="34">
      <c r="A34" s="11">
        <f>IF(States!$A15="","",States!$A15)</f>
        <v/>
      </c>
      <c r="B34" s="12">
        <f>IF($A34="","",COUNTIFS(Tasks!$G$5:$G$204,$A34))</f>
        <v/>
      </c>
      <c r="C34" s="12">
        <f>IF($A34="","",COUNTIFS(Transitions!$B$5:$B$204,$A34))</f>
        <v/>
      </c>
      <c r="D34" s="9">
        <f>IF($A34="","",IFERROR(AVERAGEIFS(Transitions!$F$5:$F$204,Transitions!$B$5:$B$204,$A34),""))</f>
        <v/>
      </c>
      <c r="E34" s="16">
        <f>IF($A34="","",SUMIFS(Transitions!$F$5:$F$204,Transitions!$B$5:$B$204,$A34))</f>
        <v/>
      </c>
      <c r="F34" s="20">
        <f>IF($A34="","",IFERROR(SUMIFS(Transitions!$F$5:$F$204,Transitions!$B$5:$B$204,$A34)/SUM(Transitions!$F$5:$F$204),0))</f>
        <v/>
      </c>
      <c r="G34" s="12">
        <f>IF($A34="","",COUNTIFS(Transitions!$C$5:$C$204,$A34))</f>
        <v/>
      </c>
    </row>
    <row r="35">
      <c r="A35" s="11">
        <f>IF(States!$A16="","",States!$A16)</f>
        <v/>
      </c>
      <c r="B35" s="12">
        <f>IF($A35="","",COUNTIFS(Tasks!$G$5:$G$204,$A35))</f>
        <v/>
      </c>
      <c r="C35" s="12">
        <f>IF($A35="","",COUNTIFS(Transitions!$B$5:$B$204,$A35))</f>
        <v/>
      </c>
      <c r="D35" s="9">
        <f>IF($A35="","",IFERROR(AVERAGEIFS(Transitions!$F$5:$F$204,Transitions!$B$5:$B$204,$A35),""))</f>
        <v/>
      </c>
      <c r="E35" s="16">
        <f>IF($A35="","",SUMIFS(Transitions!$F$5:$F$204,Transitions!$B$5:$B$204,$A35))</f>
        <v/>
      </c>
      <c r="F35" s="20">
        <f>IF($A35="","",IFERROR(SUMIFS(Transitions!$F$5:$F$204,Transitions!$B$5:$B$204,$A35)/SUM(Transitions!$F$5:$F$204),0))</f>
        <v/>
      </c>
      <c r="G35" s="12">
        <f>IF($A35="","",COUNTIFS(Transitions!$C$5:$C$204,$A35))</f>
        <v/>
      </c>
    </row>
    <row r="36">
      <c r="A36" s="11">
        <f>IF(States!$A17="","",States!$A17)</f>
        <v/>
      </c>
      <c r="B36" s="12">
        <f>IF($A36="","",COUNTIFS(Tasks!$G$5:$G$204,$A36))</f>
        <v/>
      </c>
      <c r="C36" s="12">
        <f>IF($A36="","",COUNTIFS(Transitions!$B$5:$B$204,$A36))</f>
        <v/>
      </c>
      <c r="D36" s="9">
        <f>IF($A36="","",IFERROR(AVERAGEIFS(Transitions!$F$5:$F$204,Transitions!$B$5:$B$204,$A36),""))</f>
        <v/>
      </c>
      <c r="E36" s="16">
        <f>IF($A36="","",SUMIFS(Transitions!$F$5:$F$204,Transitions!$B$5:$B$204,$A36))</f>
        <v/>
      </c>
      <c r="F36" s="20">
        <f>IF($A36="","",IFERROR(SUMIFS(Transitions!$F$5:$F$204,Transitions!$B$5:$B$204,$A36)/SUM(Transitions!$F$5:$F$204),0))</f>
        <v/>
      </c>
      <c r="G36" s="12">
        <f>IF($A36="","",COUNTIFS(Transitions!$C$5:$C$204,$A36))</f>
        <v/>
      </c>
    </row>
    <row r="37">
      <c r="A37" s="11">
        <f>IF(States!$A18="","",States!$A18)</f>
        <v/>
      </c>
      <c r="B37" s="12">
        <f>IF($A37="","",COUNTIFS(Tasks!$G$5:$G$204,$A37))</f>
        <v/>
      </c>
      <c r="C37" s="12">
        <f>IF($A37="","",COUNTIFS(Transitions!$B$5:$B$204,$A37))</f>
        <v/>
      </c>
      <c r="D37" s="9">
        <f>IF($A37="","",IFERROR(AVERAGEIFS(Transitions!$F$5:$F$204,Transitions!$B$5:$B$204,$A37),""))</f>
        <v/>
      </c>
      <c r="E37" s="16">
        <f>IF($A37="","",SUMIFS(Transitions!$F$5:$F$204,Transitions!$B$5:$B$204,$A37))</f>
        <v/>
      </c>
      <c r="F37" s="20">
        <f>IF($A37="","",IFERROR(SUMIFS(Transitions!$F$5:$F$204,Transitions!$B$5:$B$204,$A37)/SUM(Transitions!$F$5:$F$204),0))</f>
        <v/>
      </c>
      <c r="G37" s="12">
        <f>IF($A37="","",COUNTIFS(Transitions!$C$5:$C$204,$A37))</f>
        <v/>
      </c>
    </row>
    <row r="38">
      <c r="A38" s="11">
        <f>IF(States!$A19="","",States!$A19)</f>
        <v/>
      </c>
      <c r="B38" s="12">
        <f>IF($A38="","",COUNTIFS(Tasks!$G$5:$G$204,$A38))</f>
        <v/>
      </c>
      <c r="C38" s="12">
        <f>IF($A38="","",COUNTIFS(Transitions!$B$5:$B$204,$A38))</f>
        <v/>
      </c>
      <c r="D38" s="9">
        <f>IF($A38="","",IFERROR(AVERAGEIFS(Transitions!$F$5:$F$204,Transitions!$B$5:$B$204,$A38),""))</f>
        <v/>
      </c>
      <c r="E38" s="16">
        <f>IF($A38="","",SUMIFS(Transitions!$F$5:$F$204,Transitions!$B$5:$B$204,$A38))</f>
        <v/>
      </c>
      <c r="F38" s="20">
        <f>IF($A38="","",IFERROR(SUMIFS(Transitions!$F$5:$F$204,Transitions!$B$5:$B$204,$A38)/SUM(Transitions!$F$5:$F$204),0))</f>
        <v/>
      </c>
      <c r="G38" s="12">
        <f>IF($A38="","",COUNTIFS(Transitions!$C$5:$C$204,$A38))</f>
        <v/>
      </c>
    </row>
    <row r="39">
      <c r="A39" s="11">
        <f>IF(States!$A20="","",States!$A20)</f>
        <v/>
      </c>
      <c r="B39" s="12">
        <f>IF($A39="","",COUNTIFS(Tasks!$G$5:$G$204,$A39))</f>
        <v/>
      </c>
      <c r="C39" s="12">
        <f>IF($A39="","",COUNTIFS(Transitions!$B$5:$B$204,$A39))</f>
        <v/>
      </c>
      <c r="D39" s="9">
        <f>IF($A39="","",IFERROR(AVERAGEIFS(Transitions!$F$5:$F$204,Transitions!$B$5:$B$204,$A39),""))</f>
        <v/>
      </c>
      <c r="E39" s="16">
        <f>IF($A39="","",SUMIFS(Transitions!$F$5:$F$204,Transitions!$B$5:$B$204,$A39))</f>
        <v/>
      </c>
      <c r="F39" s="20">
        <f>IF($A39="","",IFERROR(SUMIFS(Transitions!$F$5:$F$204,Transitions!$B$5:$B$204,$A39)/SUM(Transitions!$F$5:$F$204),0))</f>
        <v/>
      </c>
      <c r="G39" s="12">
        <f>IF($A39="","",COUNTIFS(Transitions!$C$5:$C$204,$A39))</f>
        <v/>
      </c>
    </row>
    <row r="40">
      <c r="A40" s="11">
        <f>IF(States!$A21="","",States!$A21)</f>
        <v/>
      </c>
      <c r="B40" s="12">
        <f>IF($A40="","",COUNTIFS(Tasks!$G$5:$G$204,$A40))</f>
        <v/>
      </c>
      <c r="C40" s="12">
        <f>IF($A40="","",COUNTIFS(Transitions!$B$5:$B$204,$A40))</f>
        <v/>
      </c>
      <c r="D40" s="9">
        <f>IF($A40="","",IFERROR(AVERAGEIFS(Transitions!$F$5:$F$204,Transitions!$B$5:$B$204,$A40),""))</f>
        <v/>
      </c>
      <c r="E40" s="16">
        <f>IF($A40="","",SUMIFS(Transitions!$F$5:$F$204,Transitions!$B$5:$B$204,$A40))</f>
        <v/>
      </c>
      <c r="F40" s="20">
        <f>IF($A40="","",IFERROR(SUMIFS(Transitions!$F$5:$F$204,Transitions!$B$5:$B$204,$A40)/SUM(Transitions!$F$5:$F$204),0))</f>
        <v/>
      </c>
      <c r="G40" s="12">
        <f>IF($A40="","",COUNTIFS(Transitions!$C$5:$C$204,$A40))</f>
        <v/>
      </c>
    </row>
    <row r="41">
      <c r="A41" s="11">
        <f>IF(States!$A22="","",States!$A22)</f>
        <v/>
      </c>
      <c r="B41" s="12">
        <f>IF($A41="","",COUNTIFS(Tasks!$G$5:$G$204,$A41))</f>
        <v/>
      </c>
      <c r="C41" s="12">
        <f>IF($A41="","",COUNTIFS(Transitions!$B$5:$B$204,$A41))</f>
        <v/>
      </c>
      <c r="D41" s="9">
        <f>IF($A41="","",IFERROR(AVERAGEIFS(Transitions!$F$5:$F$204,Transitions!$B$5:$B$204,$A41),""))</f>
        <v/>
      </c>
      <c r="E41" s="16">
        <f>IF($A41="","",SUMIFS(Transitions!$F$5:$F$204,Transitions!$B$5:$B$204,$A41))</f>
        <v/>
      </c>
      <c r="F41" s="20">
        <f>IF($A41="","",IFERROR(SUMIFS(Transitions!$F$5:$F$204,Transitions!$B$5:$B$204,$A41)/SUM(Transitions!$F$5:$F$204),0))</f>
        <v/>
      </c>
      <c r="G41" s="12">
        <f>IF($A41="","",COUNTIFS(Transitions!$C$5:$C$204,$A41))</f>
        <v/>
      </c>
    </row>
    <row r="42">
      <c r="A42" s="11">
        <f>IF(States!$A23="","",States!$A23)</f>
        <v/>
      </c>
      <c r="B42" s="12">
        <f>IF($A42="","",COUNTIFS(Tasks!$G$5:$G$204,$A42))</f>
        <v/>
      </c>
      <c r="C42" s="12">
        <f>IF($A42="","",COUNTIFS(Transitions!$B$5:$B$204,$A42))</f>
        <v/>
      </c>
      <c r="D42" s="9">
        <f>IF($A42="","",IFERROR(AVERAGEIFS(Transitions!$F$5:$F$204,Transitions!$B$5:$B$204,$A42),""))</f>
        <v/>
      </c>
      <c r="E42" s="16">
        <f>IF($A42="","",SUMIFS(Transitions!$F$5:$F$204,Transitions!$B$5:$B$204,$A42))</f>
        <v/>
      </c>
      <c r="F42" s="20">
        <f>IF($A42="","",IFERROR(SUMIFS(Transitions!$F$5:$F$204,Transitions!$B$5:$B$204,$A42)/SUM(Transitions!$F$5:$F$204),0))</f>
        <v/>
      </c>
      <c r="G42" s="12">
        <f>IF($A42="","",COUNTIFS(Transitions!$C$5:$C$204,$A42))</f>
        <v/>
      </c>
    </row>
    <row r="43">
      <c r="A43" s="11">
        <f>IF(States!$A24="","",States!$A24)</f>
        <v/>
      </c>
      <c r="B43" s="12">
        <f>IF($A43="","",COUNTIFS(Tasks!$G$5:$G$204,$A43))</f>
        <v/>
      </c>
      <c r="C43" s="12">
        <f>IF($A43="","",COUNTIFS(Transitions!$B$5:$B$204,$A43))</f>
        <v/>
      </c>
      <c r="D43" s="9">
        <f>IF($A43="","",IFERROR(AVERAGEIFS(Transitions!$F$5:$F$204,Transitions!$B$5:$B$204,$A43),""))</f>
        <v/>
      </c>
      <c r="E43" s="16">
        <f>IF($A43="","",SUMIFS(Transitions!$F$5:$F$204,Transitions!$B$5:$B$204,$A43))</f>
        <v/>
      </c>
      <c r="F43" s="20">
        <f>IF($A43="","",IFERROR(SUMIFS(Transitions!$F$5:$F$204,Transitions!$B$5:$B$204,$A43)/SUM(Transitions!$F$5:$F$204),0))</f>
        <v/>
      </c>
      <c r="G43" s="12">
        <f>IF($A43="","",COUNTIFS(Transitions!$C$5:$C$204,$A43))</f>
        <v/>
      </c>
    </row>
    <row r="45">
      <c r="A45" s="3" t="inlineStr">
        <is>
          <t>By person — who the work waits on, not how fast anybody is</t>
        </is>
      </c>
    </row>
    <row r="46">
      <c r="A46" s="6" t="inlineStr">
        <is>
          <t>Person</t>
        </is>
      </c>
      <c r="B46" s="6" t="inlineStr">
        <is>
          <t>Transitions made</t>
        </is>
      </c>
      <c r="C46" s="6" t="inlineStr">
        <is>
          <t>Average wait before their move (h)</t>
        </is>
      </c>
      <c r="D46" s="6" t="inlineStr">
        <is>
          <t>Hours held in total</t>
        </is>
      </c>
      <c r="E46" s="6" t="inlineStr">
        <is>
          <t>Approvals</t>
        </is>
      </c>
      <c r="F46" s="6" t="inlineStr">
        <is>
          <t>Sent back for rework</t>
        </is>
      </c>
      <c r="G46" s="6" t="inlineStr">
        <is>
          <t>Tasks they own</t>
        </is>
      </c>
    </row>
    <row r="47">
      <c r="A47" s="7" t="inlineStr">
        <is>
          <t>A. Duval</t>
        </is>
      </c>
      <c r="B47" s="12">
        <f>IF($A47="","",COUNTIFS(Transitions!$D$5:$D$204,$A47))</f>
        <v/>
      </c>
      <c r="C47" s="16">
        <f>IF($A47="","",IFERROR(AVERAGEIFS(Transitions!$F$5:$F$204,Transitions!$D$5:$D$204,$A47),""))</f>
        <v/>
      </c>
      <c r="D47" s="16">
        <f>IF($A47="","",SUMIFS(Transitions!$F$5:$F$204,Transitions!$D$5:$D$204,$A47))</f>
        <v/>
      </c>
      <c r="E47" s="12">
        <f>IF($A47="","",COUNTIFS(Transitions!$D$5:$D$204,$A47,Transitions!$C$5:$C$204,"Approved"))</f>
        <v/>
      </c>
      <c r="F47" s="12">
        <f>IF($A47="","",COUNTIFS(Transitions!$D$5:$D$204,$A47,Transitions!$C$5:$C$204,"Rework"))</f>
        <v/>
      </c>
      <c r="G47" s="12">
        <f>IF($A47="","",COUNTIFS(Tasks!$D$5:$D$204,$A47))</f>
        <v/>
      </c>
    </row>
    <row r="48">
      <c r="A48" s="7" t="inlineStr">
        <is>
          <t>K. Owens</t>
        </is>
      </c>
      <c r="B48" s="12">
        <f>IF($A48="","",COUNTIFS(Transitions!$D$5:$D$204,$A48))</f>
        <v/>
      </c>
      <c r="C48" s="16">
        <f>IF($A48="","",IFERROR(AVERAGEIFS(Transitions!$F$5:$F$204,Transitions!$D$5:$D$204,$A48),""))</f>
        <v/>
      </c>
      <c r="D48" s="16">
        <f>IF($A48="","",SUMIFS(Transitions!$F$5:$F$204,Transitions!$D$5:$D$204,$A48))</f>
        <v/>
      </c>
      <c r="E48" s="12">
        <f>IF($A48="","",COUNTIFS(Transitions!$D$5:$D$204,$A48,Transitions!$C$5:$C$204,"Approved"))</f>
        <v/>
      </c>
      <c r="F48" s="12">
        <f>IF($A48="","",COUNTIFS(Transitions!$D$5:$D$204,$A48,Transitions!$C$5:$C$204,"Rework"))</f>
        <v/>
      </c>
      <c r="G48" s="12">
        <f>IF($A48="","",COUNTIFS(Tasks!$D$5:$D$204,$A48))</f>
        <v/>
      </c>
    </row>
    <row r="49">
      <c r="A49" s="7" t="inlineStr">
        <is>
          <t>M. Ferrer</t>
        </is>
      </c>
      <c r="B49" s="12">
        <f>IF($A49="","",COUNTIFS(Transitions!$D$5:$D$204,$A49))</f>
        <v/>
      </c>
      <c r="C49" s="16">
        <f>IF($A49="","",IFERROR(AVERAGEIFS(Transitions!$F$5:$F$204,Transitions!$D$5:$D$204,$A49),""))</f>
        <v/>
      </c>
      <c r="D49" s="16">
        <f>IF($A49="","",SUMIFS(Transitions!$F$5:$F$204,Transitions!$D$5:$D$204,$A49))</f>
        <v/>
      </c>
      <c r="E49" s="12">
        <f>IF($A49="","",COUNTIFS(Transitions!$D$5:$D$204,$A49,Transitions!$C$5:$C$204,"Approved"))</f>
        <v/>
      </c>
      <c r="F49" s="12">
        <f>IF($A49="","",COUNTIFS(Transitions!$D$5:$D$204,$A49,Transitions!$C$5:$C$204,"Rework"))</f>
        <v/>
      </c>
      <c r="G49" s="12">
        <f>IF($A49="","",COUNTIFS(Tasks!$D$5:$D$204,$A49))</f>
        <v/>
      </c>
    </row>
    <row r="50">
      <c r="A50" s="7" t="inlineStr">
        <is>
          <t>S. Novak</t>
        </is>
      </c>
      <c r="B50" s="12">
        <f>IF($A50="","",COUNTIFS(Transitions!$D$5:$D$204,$A50))</f>
        <v/>
      </c>
      <c r="C50" s="16">
        <f>IF($A50="","",IFERROR(AVERAGEIFS(Transitions!$F$5:$F$204,Transitions!$D$5:$D$204,$A50),""))</f>
        <v/>
      </c>
      <c r="D50" s="16">
        <f>IF($A50="","",SUMIFS(Transitions!$F$5:$F$204,Transitions!$D$5:$D$204,$A50))</f>
        <v/>
      </c>
      <c r="E50" s="12">
        <f>IF($A50="","",COUNTIFS(Transitions!$D$5:$D$204,$A50,Transitions!$C$5:$C$204,"Approved"))</f>
        <v/>
      </c>
      <c r="F50" s="12">
        <f>IF($A50="","",COUNTIFS(Transitions!$D$5:$D$204,$A50,Transitions!$C$5:$C$204,"Rework"))</f>
        <v/>
      </c>
      <c r="G50" s="12">
        <f>IF($A50="","",COUNTIFS(Tasks!$D$5:$D$204,$A50))</f>
        <v/>
      </c>
    </row>
    <row r="51">
      <c r="A51" s="7" t="n"/>
      <c r="B51" s="12">
        <f>IF($A51="","",COUNTIFS(Transitions!$D$5:$D$204,$A51))</f>
        <v/>
      </c>
      <c r="C51" s="16">
        <f>IF($A51="","",IFERROR(AVERAGEIFS(Transitions!$F$5:$F$204,Transitions!$D$5:$D$204,$A51),""))</f>
        <v/>
      </c>
      <c r="D51" s="16">
        <f>IF($A51="","",SUMIFS(Transitions!$F$5:$F$204,Transitions!$D$5:$D$204,$A51))</f>
        <v/>
      </c>
      <c r="E51" s="12">
        <f>IF($A51="","",COUNTIFS(Transitions!$D$5:$D$204,$A51,Transitions!$C$5:$C$204,"Approved"))</f>
        <v/>
      </c>
      <c r="F51" s="12">
        <f>IF($A51="","",COUNTIFS(Transitions!$D$5:$D$204,$A51,Transitions!$C$5:$C$204,"Rework"))</f>
        <v/>
      </c>
      <c r="G51" s="12">
        <f>IF($A51="","",COUNTIFS(Tasks!$D$5:$D$204,$A51))</f>
        <v/>
      </c>
    </row>
    <row r="52">
      <c r="A52" s="7" t="n"/>
      <c r="B52" s="12">
        <f>IF($A52="","",COUNTIFS(Transitions!$D$5:$D$204,$A52))</f>
        <v/>
      </c>
      <c r="C52" s="16">
        <f>IF($A52="","",IFERROR(AVERAGEIFS(Transitions!$F$5:$F$204,Transitions!$D$5:$D$204,$A52),""))</f>
        <v/>
      </c>
      <c r="D52" s="16">
        <f>IF($A52="","",SUMIFS(Transitions!$F$5:$F$204,Transitions!$D$5:$D$204,$A52))</f>
        <v/>
      </c>
      <c r="E52" s="12">
        <f>IF($A52="","",COUNTIFS(Transitions!$D$5:$D$204,$A52,Transitions!$C$5:$C$204,"Approved"))</f>
        <v/>
      </c>
      <c r="F52" s="12">
        <f>IF($A52="","",COUNTIFS(Transitions!$D$5:$D$204,$A52,Transitions!$C$5:$C$204,"Rework"))</f>
        <v/>
      </c>
      <c r="G52" s="12">
        <f>IF($A52="","",COUNTIFS(Tasks!$D$5:$D$204,$A52))</f>
        <v/>
      </c>
    </row>
    <row r="53">
      <c r="A53" s="7" t="n"/>
      <c r="B53" s="12">
        <f>IF($A53="","",COUNTIFS(Transitions!$D$5:$D$204,$A53))</f>
        <v/>
      </c>
      <c r="C53" s="16">
        <f>IF($A53="","",IFERROR(AVERAGEIFS(Transitions!$F$5:$F$204,Transitions!$D$5:$D$204,$A53),""))</f>
        <v/>
      </c>
      <c r="D53" s="16">
        <f>IF($A53="","",SUMIFS(Transitions!$F$5:$F$204,Transitions!$D$5:$D$204,$A53))</f>
        <v/>
      </c>
      <c r="E53" s="12">
        <f>IF($A53="","",COUNTIFS(Transitions!$D$5:$D$204,$A53,Transitions!$C$5:$C$204,"Approved"))</f>
        <v/>
      </c>
      <c r="F53" s="12">
        <f>IF($A53="","",COUNTIFS(Transitions!$D$5:$D$204,$A53,Transitions!$C$5:$C$204,"Rework"))</f>
        <v/>
      </c>
      <c r="G53" s="12">
        <f>IF($A53="","",COUNTIFS(Tasks!$D$5:$D$204,$A53))</f>
        <v/>
      </c>
    </row>
    <row r="54">
      <c r="A54" s="7" t="n"/>
      <c r="B54" s="12">
        <f>IF($A54="","",COUNTIFS(Transitions!$D$5:$D$204,$A54))</f>
        <v/>
      </c>
      <c r="C54" s="16">
        <f>IF($A54="","",IFERROR(AVERAGEIFS(Transitions!$F$5:$F$204,Transitions!$D$5:$D$204,$A54),""))</f>
        <v/>
      </c>
      <c r="D54" s="16">
        <f>IF($A54="","",SUMIFS(Transitions!$F$5:$F$204,Transitions!$D$5:$D$204,$A54))</f>
        <v/>
      </c>
      <c r="E54" s="12">
        <f>IF($A54="","",COUNTIFS(Transitions!$D$5:$D$204,$A54,Transitions!$C$5:$C$204,"Approved"))</f>
        <v/>
      </c>
      <c r="F54" s="12">
        <f>IF($A54="","",COUNTIFS(Transitions!$D$5:$D$204,$A54,Transitions!$C$5:$C$204,"Rework"))</f>
        <v/>
      </c>
      <c r="G54" s="12">
        <f>IF($A54="","",COUNTIFS(Tasks!$D$5:$D$204,$A54))</f>
        <v/>
      </c>
    </row>
    <row r="55">
      <c r="A55" s="7" t="n"/>
      <c r="B55" s="12">
        <f>IF($A55="","",COUNTIFS(Transitions!$D$5:$D$204,$A55))</f>
        <v/>
      </c>
      <c r="C55" s="16">
        <f>IF($A55="","",IFERROR(AVERAGEIFS(Transitions!$F$5:$F$204,Transitions!$D$5:$D$204,$A55),""))</f>
        <v/>
      </c>
      <c r="D55" s="16">
        <f>IF($A55="","",SUMIFS(Transitions!$F$5:$F$204,Transitions!$D$5:$D$204,$A55))</f>
        <v/>
      </c>
      <c r="E55" s="12">
        <f>IF($A55="","",COUNTIFS(Transitions!$D$5:$D$204,$A55,Transitions!$C$5:$C$204,"Approved"))</f>
        <v/>
      </c>
      <c r="F55" s="12">
        <f>IF($A55="","",COUNTIFS(Transitions!$D$5:$D$204,$A55,Transitions!$C$5:$C$204,"Rework"))</f>
        <v/>
      </c>
      <c r="G55" s="12">
        <f>IF($A55="","",COUNTIFS(Tasks!$D$5:$D$204,$A55))</f>
        <v/>
      </c>
    </row>
    <row r="56">
      <c r="A56" s="7" t="n"/>
      <c r="B56" s="12">
        <f>IF($A56="","",COUNTIFS(Transitions!$D$5:$D$204,$A56))</f>
        <v/>
      </c>
      <c r="C56" s="16">
        <f>IF($A56="","",IFERROR(AVERAGEIFS(Transitions!$F$5:$F$204,Transitions!$D$5:$D$204,$A56),""))</f>
        <v/>
      </c>
      <c r="D56" s="16">
        <f>IF($A56="","",SUMIFS(Transitions!$F$5:$F$204,Transitions!$D$5:$D$204,$A56))</f>
        <v/>
      </c>
      <c r="E56" s="12">
        <f>IF($A56="","",COUNTIFS(Transitions!$D$5:$D$204,$A56,Transitions!$C$5:$C$204,"Approved"))</f>
        <v/>
      </c>
      <c r="F56" s="12">
        <f>IF($A56="","",COUNTIFS(Transitions!$D$5:$D$204,$A56,Transitions!$C$5:$C$204,"Rework"))</f>
        <v/>
      </c>
      <c r="G56" s="12">
        <f>IF($A56="","",COUNTIFS(Tasks!$D$5:$D$204,$A56))</f>
        <v/>
      </c>
    </row>
    <row r="57">
      <c r="A57" s="7" t="n"/>
      <c r="B57" s="12">
        <f>IF($A57="","",COUNTIFS(Transitions!$D$5:$D$204,$A57))</f>
        <v/>
      </c>
      <c r="C57" s="16">
        <f>IF($A57="","",IFERROR(AVERAGEIFS(Transitions!$F$5:$F$204,Transitions!$D$5:$D$204,$A57),""))</f>
        <v/>
      </c>
      <c r="D57" s="16">
        <f>IF($A57="","",SUMIFS(Transitions!$F$5:$F$204,Transitions!$D$5:$D$204,$A57))</f>
        <v/>
      </c>
      <c r="E57" s="12">
        <f>IF($A57="","",COUNTIFS(Transitions!$D$5:$D$204,$A57,Transitions!$C$5:$C$204,"Approved"))</f>
        <v/>
      </c>
      <c r="F57" s="12">
        <f>IF($A57="","",COUNTIFS(Transitions!$D$5:$D$204,$A57,Transitions!$C$5:$C$204,"Rework"))</f>
        <v/>
      </c>
      <c r="G57" s="12">
        <f>IF($A57="","",COUNTIFS(Tasks!$D$5:$D$204,$A57))</f>
        <v/>
      </c>
    </row>
    <row r="58">
      <c r="A58" s="7" t="n"/>
      <c r="B58" s="12">
        <f>IF($A58="","",COUNTIFS(Transitions!$D$5:$D$204,$A58))</f>
        <v/>
      </c>
      <c r="C58" s="16">
        <f>IF($A58="","",IFERROR(AVERAGEIFS(Transitions!$F$5:$F$204,Transitions!$D$5:$D$204,$A58),""))</f>
        <v/>
      </c>
      <c r="D58" s="16">
        <f>IF($A58="","",SUMIFS(Transitions!$F$5:$F$204,Transitions!$D$5:$D$204,$A58))</f>
        <v/>
      </c>
      <c r="E58" s="12">
        <f>IF($A58="","",COUNTIFS(Transitions!$D$5:$D$204,$A58,Transitions!$C$5:$C$204,"Approved"))</f>
        <v/>
      </c>
      <c r="F58" s="12">
        <f>IF($A58="","",COUNTIFS(Transitions!$D$5:$D$204,$A58,Transitions!$C$5:$C$204,"Rework"))</f>
        <v/>
      </c>
      <c r="G58" s="12">
        <f>IF($A58="","",COUNTIFS(Tasks!$D$5:$D$204,$A58))</f>
        <v/>
      </c>
    </row>
    <row r="59">
      <c r="A59" s="7" t="n"/>
      <c r="B59" s="12">
        <f>IF($A59="","",COUNTIFS(Transitions!$D$5:$D$204,$A59))</f>
        <v/>
      </c>
      <c r="C59" s="16">
        <f>IF($A59="","",IFERROR(AVERAGEIFS(Transitions!$F$5:$F$204,Transitions!$D$5:$D$204,$A59),""))</f>
        <v/>
      </c>
      <c r="D59" s="16">
        <f>IF($A59="","",SUMIFS(Transitions!$F$5:$F$204,Transitions!$D$5:$D$204,$A59))</f>
        <v/>
      </c>
      <c r="E59" s="12">
        <f>IF($A59="","",COUNTIFS(Transitions!$D$5:$D$204,$A59,Transitions!$C$5:$C$204,"Approved"))</f>
        <v/>
      </c>
      <c r="F59" s="12">
        <f>IF($A59="","",COUNTIFS(Transitions!$D$5:$D$204,$A59,Transitions!$C$5:$C$204,"Rework"))</f>
        <v/>
      </c>
      <c r="G59" s="12">
        <f>IF($A59="","",COUNTIFS(Tasks!$D$5:$D$204,$A59))</f>
        <v/>
      </c>
    </row>
    <row r="60">
      <c r="A60" s="7" t="n"/>
      <c r="B60" s="12">
        <f>IF($A60="","",COUNTIFS(Transitions!$D$5:$D$204,$A60))</f>
        <v/>
      </c>
      <c r="C60" s="16">
        <f>IF($A60="","",IFERROR(AVERAGEIFS(Transitions!$F$5:$F$204,Transitions!$D$5:$D$204,$A60),""))</f>
        <v/>
      </c>
      <c r="D60" s="16">
        <f>IF($A60="","",SUMIFS(Transitions!$F$5:$F$204,Transitions!$D$5:$D$204,$A60))</f>
        <v/>
      </c>
      <c r="E60" s="12">
        <f>IF($A60="","",COUNTIFS(Transitions!$D$5:$D$204,$A60,Transitions!$C$5:$C$204,"Approved"))</f>
        <v/>
      </c>
      <c r="F60" s="12">
        <f>IF($A60="","",COUNTIFS(Transitions!$D$5:$D$204,$A60,Transitions!$C$5:$C$204,"Rework"))</f>
        <v/>
      </c>
      <c r="G60" s="12">
        <f>IF($A60="","",COUNTIFS(Tasks!$D$5:$D$204,$A60))</f>
        <v/>
      </c>
    </row>
    <row r="61">
      <c r="A61" s="7" t="n"/>
      <c r="B61" s="12">
        <f>IF($A61="","",COUNTIFS(Transitions!$D$5:$D$204,$A61))</f>
        <v/>
      </c>
      <c r="C61" s="16">
        <f>IF($A61="","",IFERROR(AVERAGEIFS(Transitions!$F$5:$F$204,Transitions!$D$5:$D$204,$A61),""))</f>
        <v/>
      </c>
      <c r="D61" s="16">
        <f>IF($A61="","",SUMIFS(Transitions!$F$5:$F$204,Transitions!$D$5:$D$204,$A61))</f>
        <v/>
      </c>
      <c r="E61" s="12">
        <f>IF($A61="","",COUNTIFS(Transitions!$D$5:$D$204,$A61,Transitions!$C$5:$C$204,"Approved"))</f>
        <v/>
      </c>
      <c r="F61" s="12">
        <f>IF($A61="","",COUNTIFS(Transitions!$D$5:$D$204,$A61,Transitions!$C$5:$C$204,"Rework"))</f>
        <v/>
      </c>
      <c r="G61" s="12">
        <f>IF($A61="","",COUNTIFS(Tasks!$D$5:$D$204,$A61))</f>
        <v/>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2026-09-12T19:16:49Z</dcterms:created>
  <dcterms:modified xsi:type="dcterms:W3CDTF">2026-09-12T19:16:50Z</dcterms:modified>
</cp:coreProperties>
</file>