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Locations" sheetId="2" state="visible" r:id="rId2"/>
    <sheet name="Movements" sheetId="3" state="visible" r:id="rId3"/>
    <sheet name="Counts" sheetId="4" state="visible" r:id="rId4"/>
    <sheet name="SKUs" sheetId="5" state="visible" r:id="rId5"/>
    <sheet name="Layout" sheetId="6" state="visible" r:id="rId6"/>
  </sheets>
  <definedNames/>
  <calcPr calcId="124519" fullCalcOnLoad="1"/>
</workbook>
</file>

<file path=xl/styles.xml><?xml version="1.0" encoding="utf-8"?>
<styleSheet xmlns="http://schemas.openxmlformats.org/spreadsheetml/2006/main">
  <numFmts count="3">
    <numFmt numFmtId="164" formatCode="yyyy-mm-dd"/>
    <numFmt numFmtId="165" formatCode="$#,##0.00;($#,##0.00);-"/>
    <numFmt numFmtId="166" formatCode="0.0%"/>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sz val="10"/>
    </font>
    <font>
      <name val="Arial"/>
      <b val="1"/>
      <sz val="10"/>
    </font>
    <font>
      <name val="Arial"/>
      <b val="1"/>
      <color rgb="000000FF"/>
      <sz val="10"/>
    </font>
  </fonts>
  <fills count="4">
    <fill>
      <patternFill/>
    </fill>
    <fill>
      <patternFill patternType="gray125"/>
    </fill>
    <fill>
      <patternFill patternType="solid">
        <fgColor rgb="00217346"/>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5" fillId="0" borderId="0" applyAlignment="1" pivotButton="0" quotePrefix="0" xfId="0">
      <alignment vertical="top" wrapText="1"/>
    </xf>
    <xf numFmtId="0" fontId="7" fillId="3" borderId="0" pivotButton="0" quotePrefix="0" xfId="0"/>
    <xf numFmtId="0" fontId="5" fillId="0" borderId="0" pivotButton="0" quotePrefix="0" xfId="0"/>
    <xf numFmtId="3" fontId="6" fillId="0" borderId="1" pivotButton="0" quotePrefix="0" xfId="0"/>
    <xf numFmtId="0" fontId="3" fillId="2" borderId="1" applyAlignment="1" pivotButton="0" quotePrefix="0" xfId="0">
      <alignment horizontal="center" vertical="center" wrapText="1"/>
    </xf>
    <xf numFmtId="0" fontId="4" fillId="3" borderId="1" pivotButton="0" quotePrefix="0" xfId="0"/>
    <xf numFmtId="3" fontId="4" fillId="3" borderId="1" pivotButton="0" quotePrefix="0" xfId="0"/>
    <xf numFmtId="164" fontId="5" fillId="0" borderId="1" pivotButton="0" quotePrefix="0" xfId="0"/>
    <xf numFmtId="0" fontId="5" fillId="0" borderId="1" pivotButton="0" quotePrefix="0" xfId="0"/>
    <xf numFmtId="165" fontId="5" fillId="0" borderId="1" pivotButton="0" quotePrefix="0" xfId="0"/>
    <xf numFmtId="3" fontId="5" fillId="0" borderId="1" pivotButton="0" quotePrefix="0" xfId="0"/>
    <xf numFmtId="165" fontId="6" fillId="0" borderId="1" pivotButton="0" quotePrefix="0" xfId="0"/>
    <xf numFmtId="164" fontId="4" fillId="3" borderId="1" pivotButton="0" quotePrefix="0" xfId="0"/>
    <xf numFmtId="166" fontId="5" fillId="0" borderId="1" pivotButton="0" quotePrefix="0" xfId="0"/>
    <xf numFmtId="0" fontId="6" fillId="0" borderId="1" pivotButton="0" quotePrefix="0" xfId="0"/>
    <xf numFmtId="166" fontId="6" fillId="0" borderId="1" pivotButton="0" quotePrefix="0" xfId="0"/>
    <xf numFmtId="165" fontId="4"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104" customWidth="1" min="1" max="1"/>
  </cols>
  <sheetData>
    <row r="1">
      <c r="A1" s="1" t="inlineStr">
        <is>
          <t>Warehouse Stock Control</t>
        </is>
      </c>
    </row>
    <row r="2">
      <c r="A2" s="2" t="inlineStr">
        <is>
          <t>Free template from spreadsheet.partners — free for commercial use, no attribution needed.</t>
        </is>
      </c>
    </row>
    <row r="4">
      <c r="A4" s="3" t="inlineStr">
        <is>
          <t>The grain of this file is the bin, not the SKU</t>
        </is>
      </c>
    </row>
    <row r="5">
      <c r="A5" s="4" t="inlineStr">
        <is>
          <t>Locations holds one row for every combination of SKU and bin. A SKU in two bins is two rows, and that is the point: the SKU-level total is a calculation over them, never a number somebody types. A single-location stock sheet cannot represent the normal case — stock split between a pick face and an overflow bin — and a pick list built from it sends someone to one bin for stock that is in two.</t>
        </is>
      </c>
    </row>
    <row r="7">
      <c r="A7" s="3" t="inlineStr">
        <is>
          <t>The order to fill it in</t>
        </is>
      </c>
    </row>
    <row r="8">
      <c r="A8" s="4" t="inlineStr">
        <is>
          <t>1. Layout: every bin, with its zone, aisle, level, pick sequence and capacity. The bin code is built for you. 2. SKUs: the item master — description, unit cost, ABC class and how often the item should be counted. 3. Locations: one row per SKU and bin, with the quantity you believe is there. 4. Movements and Counts as they happen. The SKUs tab then fills itself in: on hand, value, which bins hold it, when it was last counted and when it is next due.</t>
        </is>
      </c>
    </row>
    <row r="10">
      <c r="A10" s="3" t="inlineStr">
        <is>
          <t>How bins are named, and why the format matters</t>
        </is>
      </c>
    </row>
    <row r="11">
      <c r="A11" s="4" t="inlineStr">
        <is>
          <t>Zone-aisle-level, fixed width: A-04-2. The Layout tab builds the code from the three parts you type, with the aisle padded to two digits, so every code is the same shape and a plain text sort puts the bins in walking order. A-04-2 sorts correctly; A4-2 stops sorting correctly the moment you reach aisle 10, and by then the codes are printed on the racking. If your warehouse needs a fourth element — a position within the level — add it to the formula in column D and to nothing else; every other reference to a bin is a lookup against that column.</t>
        </is>
      </c>
    </row>
    <row r="13">
      <c r="A13" s="3" t="inlineStr">
        <is>
          <t>How to add a zone</t>
        </is>
      </c>
    </row>
    <row r="14">
      <c r="A14" s="4" t="inlineStr">
        <is>
          <t>Add its bins on the Layout tab: zone letter, aisle, level, pick sequence, bin type and capacity. Then type the zone letter into the occupancy block on the right of the same tab. Nothing else has to change — Locations validates bins against the Layout tab, and the occupancy, bin count and value held for the new zone calculate themselves. Pick sequence is the one field people skip and the one that matters: a bin with no sequence cannot be put in a pick list, and the Status column says so.</t>
        </is>
      </c>
    </row>
    <row r="16">
      <c r="A16" s="3" t="inlineStr">
        <is>
          <t>Picking in sequence</t>
        </is>
      </c>
    </row>
    <row r="17">
      <c r="A17" s="4" t="inlineStr">
        <is>
          <t>Every location row carries the pick sequence of its bin. To build a pick list, take the lines you need, and sort them by that column. Walking the aisles in sequence rather than in the order the order lines happen to be written is worth 15–25% of picking time in a warehouse of any size, and it costs one sort. The Movements tab carries the same sequence number so a day's picks can be replayed in walking order.</t>
        </is>
      </c>
    </row>
    <row r="19">
      <c r="A19" s="3" t="inlineStr">
        <is>
          <t>Movements: positive quantities, direction from the bins</t>
        </is>
      </c>
    </row>
    <row r="20">
      <c r="A20" s="4" t="inlineStr">
        <is>
          <t>Every movement quantity is positive. Direction comes from which bin fields are filled: no From bin is a put-away, no To bin is a pick, both is a transfer. This is deliberate — a signed-quantity ledger gets a sign typed the wrong way round on a regular basis, and the error is invisible until a balance goes negative. The Effect column spells out what each row did, and the Check column refuses a row whose bin is not on the Layout tab or whose SKU is not on the SKUs tab.</t>
        </is>
      </c>
    </row>
    <row r="22">
      <c r="A22" s="3" t="inlineStr">
        <is>
          <t>Counting, and what a variance actually tells you</t>
        </is>
      </c>
    </row>
    <row r="23">
      <c r="A23" s="4" t="inlineStr">
        <is>
          <t>Count a bin, not a SKU. Type the count date, the SKU, the bin and what you found; the system quantity, the variance, its percentage and its value follow. Recording variance per bin rather than per SKU is what separates a counting problem from a put-away problem: a SKU that reconciles across the warehouse while both of its bins are wrong by equal and opposite amounts is a put-away going to the wrong bin, and a SKU-level count reports it as perfect. Count A items monthly and C items annually, continuously, weighted by value and movement — a single annual count finds errors up to twelve months after they happened, which is far too late to explain them. The Action column keeps a variance on the list until you have corrected the quantity on Locations and marked the row Adjusted.</t>
        </is>
      </c>
    </row>
    <row r="25">
      <c r="A25" s="3" t="inlineStr">
        <is>
          <t>The example that is already in the file</t>
        </is>
      </c>
    </row>
    <row r="26">
      <c r="A26" s="4" t="inlineStr">
        <is>
          <t>TSH-BLK-M is recorded twice: 88 units in A-04-2 in zone A and 43 in C-11-1, an overflow pallet in zone C. A SKU-level sheet says 131 available; the pickers say the item is empty, because every pick list they have ever been given points at the pick face in zone A. Both rows are in Locations, so the SKUs tab shows 131 on hand across two bins and says so in the Split column, and the Movements tab shows the transfer that consolidated 17 units back to the pick face. The counts dated 30 June reproduce the page: A-04-2 exact, C-11-1 two short, MUG-CER four over, HDY-GRY-S exact.</t>
        </is>
      </c>
    </row>
    <row r="28">
      <c r="A28" s="3" t="inlineStr">
        <is>
          <t>Why the bins string is not TEXTJOIN</t>
        </is>
      </c>
    </row>
    <row r="29">
      <c r="A29" s="4" t="inlineStr">
        <is>
          <t>The obvious way to list every bin holding a SKU is TEXTJOIN, and the obvious way is not available: Excel 2016 does not have that function and shows #NAME? instead. The Bins holding it column builds the same string from the first five bins holding the SKU, found through an occurrence key in the hidden-ish helper column at the right of the Locations tab, and counts the rest. Do not delete that column. If you are only ever going to open this in Excel 365 or Google Sheets, you can replace the whole expression with TEXTJOIN and lose nothing.</t>
        </is>
      </c>
    </row>
    <row r="31">
      <c r="A31" s="3" t="inlineStr">
        <is>
          <t>Space, and what occupancy means</t>
        </is>
      </c>
    </row>
    <row r="32">
      <c r="A32" s="4" t="inlineStr">
        <is>
          <t>The occupancy block on the Layout tab is location records holding stock divided by location records, per zone — the page's own formula — next to the number of bins actually defined for that zone. Below about 60% the constraint is usually the layout rather than the space: too many part-full bins, slow movers taking pick faces, and overflow used as a first resort. The two numbers together tell you which: many bins defined and few holding stock is empty racking, few bins with most of them full is a warehouse that needs more of them.</t>
        </is>
      </c>
    </row>
    <row r="34">
      <c r="A34" s="3" t="inlineStr">
        <is>
          <t>How far this goes</t>
        </is>
      </c>
    </row>
    <row r="35">
      <c r="A35" s="4" t="inlineStr">
        <is>
          <t>A few thousand location rows work comfortably in both Excel and Google Sheets. The conditional-maximum formulas behind Last count are the heaviest thing in the file; if it feels slow past about 5,000 rows, shorten the Counts range or keep a year of counts rather than all of them. Past that — real-time picking, scanners, serial numbers, several people updating the same bin at once — you want a warehouse system, with a spreadsheet on top of it for the analysis this file does.</t>
        </is>
      </c>
    </row>
    <row r="38">
      <c r="A38"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206"/>
  <sheetViews>
    <sheetView workbookViewId="0">
      <pane ySplit="4" topLeftCell="A5" activePane="bottomLeft" state="frozen"/>
      <selection pane="bottomLeft" activeCell="A1" sqref="A1"/>
    </sheetView>
  </sheetViews>
  <sheetFormatPr baseColWidth="8" defaultRowHeight="15"/>
  <cols>
    <col width="13" customWidth="1" min="1" max="1"/>
    <col width="7" customWidth="1" min="2" max="2"/>
    <col width="11" customWidth="1" min="3" max="3"/>
    <col width="9" customWidth="1" min="4" max="4"/>
    <col width="12" customWidth="1" min="5" max="5"/>
    <col width="10" customWidth="1" min="6" max="6"/>
    <col width="28" customWidth="1" min="7" max="7"/>
    <col width="11" customWidth="1" min="8" max="8"/>
    <col width="12" customWidth="1" min="9" max="9"/>
    <col width="9" customWidth="1" min="10" max="10"/>
    <col width="12" customWidth="1" min="11" max="11"/>
    <col width="12" customWidth="1" min="12" max="12"/>
    <col width="46" customWidth="1" min="13" max="13"/>
    <col width="16" customWidth="1" min="14" max="14"/>
    <col width="24" customWidth="1" min="16" max="16"/>
    <col width="14" customWidth="1" min="17" max="17"/>
  </cols>
  <sheetData>
    <row r="1">
      <c r="A1" s="1" t="inlineStr">
        <is>
          <t>Locations — one row per SKU and bin, because stock lives in bins</t>
        </is>
      </c>
    </row>
    <row r="2">
      <c r="A2" s="2" t="inlineStr">
        <is>
          <t>A SKU in two bins is two rows. Never merge them into one: the split is the thing this sheet exists to show, and a pick list built from a merged row sends someone to one bin for stock that is in two.</t>
        </is>
      </c>
      <c r="P2" s="3" t="inlineStr">
        <is>
          <t>Stock held</t>
        </is>
      </c>
    </row>
    <row r="3">
      <c r="P3" s="6" t="inlineStr">
        <is>
          <t>Location records used</t>
        </is>
      </c>
      <c r="Q3" s="7">
        <f>COUNTA($A$5:$A$204)</f>
        <v/>
      </c>
    </row>
    <row r="4">
      <c r="A4" s="8" t="inlineStr">
        <is>
          <t>SKU</t>
        </is>
      </c>
      <c r="B4" s="8" t="inlineStr">
        <is>
          <t>Zone</t>
        </is>
      </c>
      <c r="C4" s="8" t="inlineStr">
        <is>
          <t>Bin</t>
        </is>
      </c>
      <c r="D4" s="8" t="inlineStr">
        <is>
          <t>Qty</t>
        </is>
      </c>
      <c r="E4" s="8" t="inlineStr">
        <is>
          <t>Last count</t>
        </is>
      </c>
      <c r="F4" s="8" t="inlineStr">
        <is>
          <t>Variance</t>
        </is>
      </c>
      <c r="G4" s="8" t="inlineStr">
        <is>
          <t>Description</t>
        </is>
      </c>
      <c r="H4" s="8" t="inlineStr">
        <is>
          <t>Unit cost</t>
        </is>
      </c>
      <c r="I4" s="8" t="inlineStr">
        <is>
          <t>Stock value</t>
        </is>
      </c>
      <c r="J4" s="8" t="inlineStr">
        <is>
          <t>Pick seq</t>
        </is>
      </c>
      <c r="K4" s="8" t="inlineStr">
        <is>
          <t>Moved since count</t>
        </is>
      </c>
      <c r="L4" s="8" t="inlineStr">
        <is>
          <t>Days since count</t>
        </is>
      </c>
      <c r="M4" s="8" t="inlineStr">
        <is>
          <t>Check</t>
        </is>
      </c>
      <c r="N4" s="8" t="inlineStr">
        <is>
          <t>Key (helper — leave it)</t>
        </is>
      </c>
      <c r="P4" s="6" t="inlineStr">
        <is>
          <t>Bins holding stock</t>
        </is>
      </c>
      <c r="Q4" s="7">
        <f>COUNTIFS($D$5:$D$204,"&gt;0")</f>
        <v/>
      </c>
    </row>
    <row r="5">
      <c r="A5" s="9" t="inlineStr">
        <is>
          <t>TSH-BLK-M</t>
        </is>
      </c>
      <c r="B5" s="9" t="inlineStr">
        <is>
          <t>A</t>
        </is>
      </c>
      <c r="C5" s="9" t="inlineStr">
        <is>
          <t>A-04-2</t>
        </is>
      </c>
      <c r="D5" s="10" t="n">
        <v>88</v>
      </c>
      <c r="E5" s="11">
        <f>IF($A5="","",IFERROR(IF(SUMPRODUCT(MAX((Counts!$B$5:$B$154=$A5)*(Counts!$C$5:$C$154=$C5)*Counts!$A$5:$A$154))=0,"",SUMPRODUCT(MAX((Counts!$B$5:$B$154=$A5)*(Counts!$C$5:$C$154=$C5)*Counts!$A$5:$A$154))),""))</f>
        <v/>
      </c>
      <c r="F5" s="7">
        <f>IF($A5="","",IF($E5="","",SUMIFS(Counts!$D$5:$D$154,Counts!$B$5:$B$154,$A5,Counts!$C$5:$C$154,$C5,Counts!$A$5:$A$154,$E5)-$D5))</f>
        <v/>
      </c>
      <c r="G5" s="12">
        <f>IF($A5="","",IFERROR(VLOOKUP($A5,SKUs!$A$5:$E$104,2,FALSE),""))</f>
        <v/>
      </c>
      <c r="H5" s="13">
        <f>IF($A5="","",IFERROR(VLOOKUP($A5,SKUs!$A$5:$E$104,3,FALSE),0))</f>
        <v/>
      </c>
      <c r="I5" s="13">
        <f>IF($A5="","",$D5*$H5)</f>
        <v/>
      </c>
      <c r="J5" s="14">
        <f>IF($A5="","",IFERROR(VLOOKUP($C5,Layout!$D$5:$G$204,2,FALSE),""))</f>
        <v/>
      </c>
      <c r="K5" s="14">
        <f>IF($A5="","",IF($E5="","",SUMIFS(Movements!$F$5:$F$204,Movements!$C$5:$C$204,$A5,Movements!$E$5:$E$204,$C5,Movements!$A$5:$A$204,"&gt;"&amp;$E5)-SUMIFS(Movements!$F$5:$F$204,Movements!$C$5:$C$204,$A5,Movements!$D$5:$D$204,$C5,Movements!$A$5:$A$204,"&gt;"&amp;$E5)))</f>
        <v/>
      </c>
      <c r="L5" s="14">
        <f>IF($A5="","",IF($E5="","",TODAY()-$E5))</f>
        <v/>
      </c>
      <c r="M5" s="12">
        <f>IF($A5="","",IF(COUNTIF(SKUs!$A$5:$A$104,$A5)=0,"⚠ this SKU is not on the SKUs tab",IF(COUNTIF(Layout!$D$5:$D$204,$C5)=0,"⚠ this bin is not on the Layout tab",IF(LEFT($C5,1)&lt;&gt;$B5,"⚠ the bin prefix does not match the zone",IF($D5&lt;0,"⚠ negative quantity — a movement is missing",IF(COUNTIFS(Locations!$A$5:$A$204,$A5,Locations!$C$5:$C$204,$C5)&gt;1,"⚠ this SKU and bin are listed twice",IF(AND($E5&lt;&gt;"",$F5&lt;&gt;0),"last count was out by "&amp;TEXT($F5,"+#,##0;-#,##0"),"")))))))</f>
        <v/>
      </c>
      <c r="N5" s="12">
        <f>IF($A5="","",$A5&amp;"#"&amp;COUNTIFS($A$5:$A5,$A5))</f>
        <v/>
      </c>
      <c r="P5" s="6" t="inlineStr">
        <is>
          <t>Units on hand</t>
        </is>
      </c>
      <c r="Q5" s="7">
        <f>SUM($D$5:$D$204)</f>
        <v/>
      </c>
    </row>
    <row r="6">
      <c r="A6" s="9" t="inlineStr">
        <is>
          <t>TSH-BLK-M</t>
        </is>
      </c>
      <c r="B6" s="9" t="inlineStr">
        <is>
          <t>C</t>
        </is>
      </c>
      <c r="C6" s="9" t="inlineStr">
        <is>
          <t>C-11-1</t>
        </is>
      </c>
      <c r="D6" s="10" t="n">
        <v>43</v>
      </c>
      <c r="E6" s="11">
        <f>IF($A6="","",IFERROR(IF(SUMPRODUCT(MAX((Counts!$B$5:$B$154=$A6)*(Counts!$C$5:$C$154=$C6)*Counts!$A$5:$A$154))=0,"",SUMPRODUCT(MAX((Counts!$B$5:$B$154=$A6)*(Counts!$C$5:$C$154=$C6)*Counts!$A$5:$A$154))),""))</f>
        <v/>
      </c>
      <c r="F6" s="7">
        <f>IF($A6="","",IF($E6="","",SUMIFS(Counts!$D$5:$D$154,Counts!$B$5:$B$154,$A6,Counts!$C$5:$C$154,$C6,Counts!$A$5:$A$154,$E6)-$D6))</f>
        <v/>
      </c>
      <c r="G6" s="12">
        <f>IF($A6="","",IFERROR(VLOOKUP($A6,SKUs!$A$5:$E$104,2,FALSE),""))</f>
        <v/>
      </c>
      <c r="H6" s="13">
        <f>IF($A6="","",IFERROR(VLOOKUP($A6,SKUs!$A$5:$E$104,3,FALSE),0))</f>
        <v/>
      </c>
      <c r="I6" s="13">
        <f>IF($A6="","",$D6*$H6)</f>
        <v/>
      </c>
      <c r="J6" s="14">
        <f>IF($A6="","",IFERROR(VLOOKUP($C6,Layout!$D$5:$G$204,2,FALSE),""))</f>
        <v/>
      </c>
      <c r="K6" s="14">
        <f>IF($A6="","",IF($E6="","",SUMIFS(Movements!$F$5:$F$204,Movements!$C$5:$C$204,$A6,Movements!$E$5:$E$204,$C6,Movements!$A$5:$A$204,"&gt;"&amp;$E6)-SUMIFS(Movements!$F$5:$F$204,Movements!$C$5:$C$204,$A6,Movements!$D$5:$D$204,$C6,Movements!$A$5:$A$204,"&gt;"&amp;$E6)))</f>
        <v/>
      </c>
      <c r="L6" s="14">
        <f>IF($A6="","",IF($E6="","",TODAY()-$E6))</f>
        <v/>
      </c>
      <c r="M6" s="12">
        <f>IF($A6="","",IF(COUNTIF(SKUs!$A$5:$A$104,$A6)=0,"⚠ this SKU is not on the SKUs tab",IF(COUNTIF(Layout!$D$5:$D$204,$C6)=0,"⚠ this bin is not on the Layout tab",IF(LEFT($C6,1)&lt;&gt;$B6,"⚠ the bin prefix does not match the zone",IF($D6&lt;0,"⚠ negative quantity — a movement is missing",IF(COUNTIFS(Locations!$A$5:$A$204,$A6,Locations!$C$5:$C$204,$C6)&gt;1,"⚠ this SKU and bin are listed twice",IF(AND($E6&lt;&gt;"",$F6&lt;&gt;0),"last count was out by "&amp;TEXT($F6,"+#,##0;-#,##0"),"")))))))</f>
        <v/>
      </c>
      <c r="N6" s="12">
        <f>IF($A6="","",$A6&amp;"#"&amp;COUNTIFS($A$5:$A6,$A6))</f>
        <v/>
      </c>
      <c r="P6" s="6" t="inlineStr">
        <is>
          <t>Value on hand</t>
        </is>
      </c>
      <c r="Q6" s="15">
        <f>SUM($I$5:$I$204)</f>
        <v/>
      </c>
    </row>
    <row r="7">
      <c r="A7" s="9" t="inlineStr">
        <is>
          <t>MUG-CER</t>
        </is>
      </c>
      <c r="B7" s="9" t="inlineStr">
        <is>
          <t>A</t>
        </is>
      </c>
      <c r="C7" s="9" t="inlineStr">
        <is>
          <t>A-01-3</t>
        </is>
      </c>
      <c r="D7" s="10" t="n">
        <v>210</v>
      </c>
      <c r="E7" s="11">
        <f>IF($A7="","",IFERROR(IF(SUMPRODUCT(MAX((Counts!$B$5:$B$154=$A7)*(Counts!$C$5:$C$154=$C7)*Counts!$A$5:$A$154))=0,"",SUMPRODUCT(MAX((Counts!$B$5:$B$154=$A7)*(Counts!$C$5:$C$154=$C7)*Counts!$A$5:$A$154))),""))</f>
        <v/>
      </c>
      <c r="F7" s="7">
        <f>IF($A7="","",IF($E7="","",SUMIFS(Counts!$D$5:$D$154,Counts!$B$5:$B$154,$A7,Counts!$C$5:$C$154,$C7,Counts!$A$5:$A$154,$E7)-$D7))</f>
        <v/>
      </c>
      <c r="G7" s="12">
        <f>IF($A7="","",IFERROR(VLOOKUP($A7,SKUs!$A$5:$E$104,2,FALSE),""))</f>
        <v/>
      </c>
      <c r="H7" s="13">
        <f>IF($A7="","",IFERROR(VLOOKUP($A7,SKUs!$A$5:$E$104,3,FALSE),0))</f>
        <v/>
      </c>
      <c r="I7" s="13">
        <f>IF($A7="","",$D7*$H7)</f>
        <v/>
      </c>
      <c r="J7" s="14">
        <f>IF($A7="","",IFERROR(VLOOKUP($C7,Layout!$D$5:$G$204,2,FALSE),""))</f>
        <v/>
      </c>
      <c r="K7" s="14">
        <f>IF($A7="","",IF($E7="","",SUMIFS(Movements!$F$5:$F$204,Movements!$C$5:$C$204,$A7,Movements!$E$5:$E$204,$C7,Movements!$A$5:$A$204,"&gt;"&amp;$E7)-SUMIFS(Movements!$F$5:$F$204,Movements!$C$5:$C$204,$A7,Movements!$D$5:$D$204,$C7,Movements!$A$5:$A$204,"&gt;"&amp;$E7)))</f>
        <v/>
      </c>
      <c r="L7" s="14">
        <f>IF($A7="","",IF($E7="","",TODAY()-$E7))</f>
        <v/>
      </c>
      <c r="M7" s="12">
        <f>IF($A7="","",IF(COUNTIF(SKUs!$A$5:$A$104,$A7)=0,"⚠ this SKU is not on the SKUs tab",IF(COUNTIF(Layout!$D$5:$D$204,$C7)=0,"⚠ this bin is not on the Layout tab",IF(LEFT($C7,1)&lt;&gt;$B7,"⚠ the bin prefix does not match the zone",IF($D7&lt;0,"⚠ negative quantity — a movement is missing",IF(COUNTIFS(Locations!$A$5:$A$204,$A7,Locations!$C$5:$C$204,$C7)&gt;1,"⚠ this SKU and bin are listed twice",IF(AND($E7&lt;&gt;"",$F7&lt;&gt;0),"last count was out by "&amp;TEXT($F7,"+#,##0;-#,##0"),"")))))))</f>
        <v/>
      </c>
      <c r="N7" s="12">
        <f>IF($A7="","",$A7&amp;"#"&amp;COUNTIFS($A$5:$A7,$A7))</f>
        <v/>
      </c>
      <c r="P7" s="6" t="inlineStr">
        <is>
          <t>Records never counted</t>
        </is>
      </c>
      <c r="Q7" s="7">
        <f>COUNTA($A$5:$A$204)-COUNT($E$5:$E$204)</f>
        <v/>
      </c>
    </row>
    <row r="8">
      <c r="A8" s="9" t="inlineStr">
        <is>
          <t>HDY-GRY-S</t>
        </is>
      </c>
      <c r="B8" s="9" t="inlineStr">
        <is>
          <t>B</t>
        </is>
      </c>
      <c r="C8" s="9" t="inlineStr">
        <is>
          <t>B-07-4</t>
        </is>
      </c>
      <c r="D8" s="10" t="n">
        <v>36</v>
      </c>
      <c r="E8" s="11">
        <f>IF($A8="","",IFERROR(IF(SUMPRODUCT(MAX((Counts!$B$5:$B$154=$A8)*(Counts!$C$5:$C$154=$C8)*Counts!$A$5:$A$154))=0,"",SUMPRODUCT(MAX((Counts!$B$5:$B$154=$A8)*(Counts!$C$5:$C$154=$C8)*Counts!$A$5:$A$154))),""))</f>
        <v/>
      </c>
      <c r="F8" s="7">
        <f>IF($A8="","",IF($E8="","",SUMIFS(Counts!$D$5:$D$154,Counts!$B$5:$B$154,$A8,Counts!$C$5:$C$154,$C8,Counts!$A$5:$A$154,$E8)-$D8))</f>
        <v/>
      </c>
      <c r="G8" s="12">
        <f>IF($A8="","",IFERROR(VLOOKUP($A8,SKUs!$A$5:$E$104,2,FALSE),""))</f>
        <v/>
      </c>
      <c r="H8" s="13">
        <f>IF($A8="","",IFERROR(VLOOKUP($A8,SKUs!$A$5:$E$104,3,FALSE),0))</f>
        <v/>
      </c>
      <c r="I8" s="13">
        <f>IF($A8="","",$D8*$H8)</f>
        <v/>
      </c>
      <c r="J8" s="14">
        <f>IF($A8="","",IFERROR(VLOOKUP($C8,Layout!$D$5:$G$204,2,FALSE),""))</f>
        <v/>
      </c>
      <c r="K8" s="14">
        <f>IF($A8="","",IF($E8="","",SUMIFS(Movements!$F$5:$F$204,Movements!$C$5:$C$204,$A8,Movements!$E$5:$E$204,$C8,Movements!$A$5:$A$204,"&gt;"&amp;$E8)-SUMIFS(Movements!$F$5:$F$204,Movements!$C$5:$C$204,$A8,Movements!$D$5:$D$204,$C8,Movements!$A$5:$A$204,"&gt;"&amp;$E8)))</f>
        <v/>
      </c>
      <c r="L8" s="14">
        <f>IF($A8="","",IF($E8="","",TODAY()-$E8))</f>
        <v/>
      </c>
      <c r="M8" s="12">
        <f>IF($A8="","",IF(COUNTIF(SKUs!$A$5:$A$104,$A8)=0,"⚠ this SKU is not on the SKUs tab",IF(COUNTIF(Layout!$D$5:$D$204,$C8)=0,"⚠ this bin is not on the Layout tab",IF(LEFT($C8,1)&lt;&gt;$B8,"⚠ the bin prefix does not match the zone",IF($D8&lt;0,"⚠ negative quantity — a movement is missing",IF(COUNTIFS(Locations!$A$5:$A$204,$A8,Locations!$C$5:$C$204,$C8)&gt;1,"⚠ this SKU and bin are listed twice",IF(AND($E8&lt;&gt;"",$F8&lt;&gt;0),"last count was out by "&amp;TEXT($F8,"+#,##0;-#,##0"),"")))))))</f>
        <v/>
      </c>
      <c r="N8" s="12">
        <f>IF($A8="","",$A8&amp;"#"&amp;COUNTIFS($A$5:$A8,$A8))</f>
        <v/>
      </c>
      <c r="P8" s="6" t="inlineStr">
        <is>
          <t>Records with a warning</t>
        </is>
      </c>
      <c r="Q8" s="7">
        <f>COUNTIF($M$5:$M$204,"⚠*")</f>
        <v/>
      </c>
    </row>
    <row r="9">
      <c r="A9" s="9" t="inlineStr">
        <is>
          <t>MUG-CER</t>
        </is>
      </c>
      <c r="B9" s="9" t="inlineStr">
        <is>
          <t>C</t>
        </is>
      </c>
      <c r="C9" s="9" t="inlineStr">
        <is>
          <t>C-11-2</t>
        </is>
      </c>
      <c r="D9" s="10" t="n">
        <v>0</v>
      </c>
      <c r="E9" s="11">
        <f>IF($A9="","",IFERROR(IF(SUMPRODUCT(MAX((Counts!$B$5:$B$154=$A9)*(Counts!$C$5:$C$154=$C9)*Counts!$A$5:$A$154))=0,"",SUMPRODUCT(MAX((Counts!$B$5:$B$154=$A9)*(Counts!$C$5:$C$154=$C9)*Counts!$A$5:$A$154))),""))</f>
        <v/>
      </c>
      <c r="F9" s="7">
        <f>IF($A9="","",IF($E9="","",SUMIFS(Counts!$D$5:$D$154,Counts!$B$5:$B$154,$A9,Counts!$C$5:$C$154,$C9,Counts!$A$5:$A$154,$E9)-$D9))</f>
        <v/>
      </c>
      <c r="G9" s="12">
        <f>IF($A9="","",IFERROR(VLOOKUP($A9,SKUs!$A$5:$E$104,2,FALSE),""))</f>
        <v/>
      </c>
      <c r="H9" s="13">
        <f>IF($A9="","",IFERROR(VLOOKUP($A9,SKUs!$A$5:$E$104,3,FALSE),0))</f>
        <v/>
      </c>
      <c r="I9" s="13">
        <f>IF($A9="","",$D9*$H9)</f>
        <v/>
      </c>
      <c r="J9" s="14">
        <f>IF($A9="","",IFERROR(VLOOKUP($C9,Layout!$D$5:$G$204,2,FALSE),""))</f>
        <v/>
      </c>
      <c r="K9" s="14">
        <f>IF($A9="","",IF($E9="","",SUMIFS(Movements!$F$5:$F$204,Movements!$C$5:$C$204,$A9,Movements!$E$5:$E$204,$C9,Movements!$A$5:$A$204,"&gt;"&amp;$E9)-SUMIFS(Movements!$F$5:$F$204,Movements!$C$5:$C$204,$A9,Movements!$D$5:$D$204,$C9,Movements!$A$5:$A$204,"&gt;"&amp;$E9)))</f>
        <v/>
      </c>
      <c r="L9" s="14">
        <f>IF($A9="","",IF($E9="","",TODAY()-$E9))</f>
        <v/>
      </c>
      <c r="M9" s="12">
        <f>IF($A9="","",IF(COUNTIF(SKUs!$A$5:$A$104,$A9)=0,"⚠ this SKU is not on the SKUs tab",IF(COUNTIF(Layout!$D$5:$D$204,$C9)=0,"⚠ this bin is not on the Layout tab",IF(LEFT($C9,1)&lt;&gt;$B9,"⚠ the bin prefix does not match the zone",IF($D9&lt;0,"⚠ negative quantity — a movement is missing",IF(COUNTIFS(Locations!$A$5:$A$204,$A9,Locations!$C$5:$C$204,$C9)&gt;1,"⚠ this SKU and bin are listed twice",IF(AND($E9&lt;&gt;"",$F9&lt;&gt;0),"last count was out by "&amp;TEXT($F9,"+#,##0;-#,##0"),"")))))))</f>
        <v/>
      </c>
      <c r="N9" s="12">
        <f>IF($A9="","",$A9&amp;"#"&amp;COUNTIFS($A$5:$A9,$A9))</f>
        <v/>
      </c>
      <c r="P9" s="6" t="inlineStr">
        <is>
          <t>SKUs split across bins</t>
        </is>
      </c>
      <c r="Q9" s="7">
        <f>COUNTIF(SKUs!$N$5:$N$104,"split*")</f>
        <v/>
      </c>
    </row>
    <row r="10">
      <c r="A10" s="9" t="n"/>
      <c r="B10" s="9" t="n"/>
      <c r="C10" s="9" t="n"/>
      <c r="D10" s="10" t="n"/>
      <c r="E10" s="11">
        <f>IF($A10="","",IFERROR(IF(SUMPRODUCT(MAX((Counts!$B$5:$B$154=$A10)*(Counts!$C$5:$C$154=$C10)*Counts!$A$5:$A$154))=0,"",SUMPRODUCT(MAX((Counts!$B$5:$B$154=$A10)*(Counts!$C$5:$C$154=$C10)*Counts!$A$5:$A$154))),""))</f>
        <v/>
      </c>
      <c r="F10" s="7">
        <f>IF($A10="","",IF($E10="","",SUMIFS(Counts!$D$5:$D$154,Counts!$B$5:$B$154,$A10,Counts!$C$5:$C$154,$C10,Counts!$A$5:$A$154,$E10)-$D10))</f>
        <v/>
      </c>
      <c r="G10" s="12">
        <f>IF($A10="","",IFERROR(VLOOKUP($A10,SKUs!$A$5:$E$104,2,FALSE),""))</f>
        <v/>
      </c>
      <c r="H10" s="13">
        <f>IF($A10="","",IFERROR(VLOOKUP($A10,SKUs!$A$5:$E$104,3,FALSE),0))</f>
        <v/>
      </c>
      <c r="I10" s="13">
        <f>IF($A10="","",$D10*$H10)</f>
        <v/>
      </c>
      <c r="J10" s="14">
        <f>IF($A10="","",IFERROR(VLOOKUP($C10,Layout!$D$5:$G$204,2,FALSE),""))</f>
        <v/>
      </c>
      <c r="K10" s="14">
        <f>IF($A10="","",IF($E10="","",SUMIFS(Movements!$F$5:$F$204,Movements!$C$5:$C$204,$A10,Movements!$E$5:$E$204,$C10,Movements!$A$5:$A$204,"&gt;"&amp;$E10)-SUMIFS(Movements!$F$5:$F$204,Movements!$C$5:$C$204,$A10,Movements!$D$5:$D$204,$C10,Movements!$A$5:$A$204,"&gt;"&amp;$E10)))</f>
        <v/>
      </c>
      <c r="L10" s="14">
        <f>IF($A10="","",IF($E10="","",TODAY()-$E10))</f>
        <v/>
      </c>
      <c r="M10" s="12">
        <f>IF($A10="","",IF(COUNTIF(SKUs!$A$5:$A$104,$A10)=0,"⚠ this SKU is not on the SKUs tab",IF(COUNTIF(Layout!$D$5:$D$204,$C10)=0,"⚠ this bin is not on the Layout tab",IF(LEFT($C10,1)&lt;&gt;$B10,"⚠ the bin prefix does not match the zone",IF($D10&lt;0,"⚠ negative quantity — a movement is missing",IF(COUNTIFS(Locations!$A$5:$A$204,$A10,Locations!$C$5:$C$204,$C10)&gt;1,"⚠ this SKU and bin are listed twice",IF(AND($E10&lt;&gt;"",$F10&lt;&gt;0),"last count was out by "&amp;TEXT($F10,"+#,##0;-#,##0"),"")))))))</f>
        <v/>
      </c>
      <c r="N10" s="12">
        <f>IF($A10="","",$A10&amp;"#"&amp;COUNTIFS($A$5:$A10,$A10))</f>
        <v/>
      </c>
    </row>
    <row r="11">
      <c r="A11" s="9" t="n"/>
      <c r="B11" s="9" t="n"/>
      <c r="C11" s="9" t="n"/>
      <c r="D11" s="10" t="n"/>
      <c r="E11" s="11">
        <f>IF($A11="","",IFERROR(IF(SUMPRODUCT(MAX((Counts!$B$5:$B$154=$A11)*(Counts!$C$5:$C$154=$C11)*Counts!$A$5:$A$154))=0,"",SUMPRODUCT(MAX((Counts!$B$5:$B$154=$A11)*(Counts!$C$5:$C$154=$C11)*Counts!$A$5:$A$154))),""))</f>
        <v/>
      </c>
      <c r="F11" s="7">
        <f>IF($A11="","",IF($E11="","",SUMIFS(Counts!$D$5:$D$154,Counts!$B$5:$B$154,$A11,Counts!$C$5:$C$154,$C11,Counts!$A$5:$A$154,$E11)-$D11))</f>
        <v/>
      </c>
      <c r="G11" s="12">
        <f>IF($A11="","",IFERROR(VLOOKUP($A11,SKUs!$A$5:$E$104,2,FALSE),""))</f>
        <v/>
      </c>
      <c r="H11" s="13">
        <f>IF($A11="","",IFERROR(VLOOKUP($A11,SKUs!$A$5:$E$104,3,FALSE),0))</f>
        <v/>
      </c>
      <c r="I11" s="13">
        <f>IF($A11="","",$D11*$H11)</f>
        <v/>
      </c>
      <c r="J11" s="14">
        <f>IF($A11="","",IFERROR(VLOOKUP($C11,Layout!$D$5:$G$204,2,FALSE),""))</f>
        <v/>
      </c>
      <c r="K11" s="14">
        <f>IF($A11="","",IF($E11="","",SUMIFS(Movements!$F$5:$F$204,Movements!$C$5:$C$204,$A11,Movements!$E$5:$E$204,$C11,Movements!$A$5:$A$204,"&gt;"&amp;$E11)-SUMIFS(Movements!$F$5:$F$204,Movements!$C$5:$C$204,$A11,Movements!$D$5:$D$204,$C11,Movements!$A$5:$A$204,"&gt;"&amp;$E11)))</f>
        <v/>
      </c>
      <c r="L11" s="14">
        <f>IF($A11="","",IF($E11="","",TODAY()-$E11))</f>
        <v/>
      </c>
      <c r="M11" s="12">
        <f>IF($A11="","",IF(COUNTIF(SKUs!$A$5:$A$104,$A11)=0,"⚠ this SKU is not on the SKUs tab",IF(COUNTIF(Layout!$D$5:$D$204,$C11)=0,"⚠ this bin is not on the Layout tab",IF(LEFT($C11,1)&lt;&gt;$B11,"⚠ the bin prefix does not match the zone",IF($D11&lt;0,"⚠ negative quantity — a movement is missing",IF(COUNTIFS(Locations!$A$5:$A$204,$A11,Locations!$C$5:$C$204,$C11)&gt;1,"⚠ this SKU and bin are listed twice",IF(AND($E11&lt;&gt;"",$F11&lt;&gt;0),"last count was out by "&amp;TEXT($F11,"+#,##0;-#,##0"),"")))))))</f>
        <v/>
      </c>
      <c r="N11" s="12">
        <f>IF($A11="","",$A11&amp;"#"&amp;COUNTIFS($A$5:$A11,$A11))</f>
        <v/>
      </c>
    </row>
    <row r="12">
      <c r="A12" s="9" t="n"/>
      <c r="B12" s="9" t="n"/>
      <c r="C12" s="9" t="n"/>
      <c r="D12" s="10" t="n"/>
      <c r="E12" s="11">
        <f>IF($A12="","",IFERROR(IF(SUMPRODUCT(MAX((Counts!$B$5:$B$154=$A12)*(Counts!$C$5:$C$154=$C12)*Counts!$A$5:$A$154))=0,"",SUMPRODUCT(MAX((Counts!$B$5:$B$154=$A12)*(Counts!$C$5:$C$154=$C12)*Counts!$A$5:$A$154))),""))</f>
        <v/>
      </c>
      <c r="F12" s="7">
        <f>IF($A12="","",IF($E12="","",SUMIFS(Counts!$D$5:$D$154,Counts!$B$5:$B$154,$A12,Counts!$C$5:$C$154,$C12,Counts!$A$5:$A$154,$E12)-$D12))</f>
        <v/>
      </c>
      <c r="G12" s="12">
        <f>IF($A12="","",IFERROR(VLOOKUP($A12,SKUs!$A$5:$E$104,2,FALSE),""))</f>
        <v/>
      </c>
      <c r="H12" s="13">
        <f>IF($A12="","",IFERROR(VLOOKUP($A12,SKUs!$A$5:$E$104,3,FALSE),0))</f>
        <v/>
      </c>
      <c r="I12" s="13">
        <f>IF($A12="","",$D12*$H12)</f>
        <v/>
      </c>
      <c r="J12" s="14">
        <f>IF($A12="","",IFERROR(VLOOKUP($C12,Layout!$D$5:$G$204,2,FALSE),""))</f>
        <v/>
      </c>
      <c r="K12" s="14">
        <f>IF($A12="","",IF($E12="","",SUMIFS(Movements!$F$5:$F$204,Movements!$C$5:$C$204,$A12,Movements!$E$5:$E$204,$C12,Movements!$A$5:$A$204,"&gt;"&amp;$E12)-SUMIFS(Movements!$F$5:$F$204,Movements!$C$5:$C$204,$A12,Movements!$D$5:$D$204,$C12,Movements!$A$5:$A$204,"&gt;"&amp;$E12)))</f>
        <v/>
      </c>
      <c r="L12" s="14">
        <f>IF($A12="","",IF($E12="","",TODAY()-$E12))</f>
        <v/>
      </c>
      <c r="M12" s="12">
        <f>IF($A12="","",IF(COUNTIF(SKUs!$A$5:$A$104,$A12)=0,"⚠ this SKU is not on the SKUs tab",IF(COUNTIF(Layout!$D$5:$D$204,$C12)=0,"⚠ this bin is not on the Layout tab",IF(LEFT($C12,1)&lt;&gt;$B12,"⚠ the bin prefix does not match the zone",IF($D12&lt;0,"⚠ negative quantity — a movement is missing",IF(COUNTIFS(Locations!$A$5:$A$204,$A12,Locations!$C$5:$C$204,$C12)&gt;1,"⚠ this SKU and bin are listed twice",IF(AND($E12&lt;&gt;"",$F12&lt;&gt;0),"last count was out by "&amp;TEXT($F12,"+#,##0;-#,##0"),"")))))))</f>
        <v/>
      </c>
      <c r="N12" s="12">
        <f>IF($A12="","",$A12&amp;"#"&amp;COUNTIFS($A$5:$A12,$A12))</f>
        <v/>
      </c>
    </row>
    <row r="13">
      <c r="A13" s="9" t="n"/>
      <c r="B13" s="9" t="n"/>
      <c r="C13" s="9" t="n"/>
      <c r="D13" s="10" t="n"/>
      <c r="E13" s="11">
        <f>IF($A13="","",IFERROR(IF(SUMPRODUCT(MAX((Counts!$B$5:$B$154=$A13)*(Counts!$C$5:$C$154=$C13)*Counts!$A$5:$A$154))=0,"",SUMPRODUCT(MAX((Counts!$B$5:$B$154=$A13)*(Counts!$C$5:$C$154=$C13)*Counts!$A$5:$A$154))),""))</f>
        <v/>
      </c>
      <c r="F13" s="7">
        <f>IF($A13="","",IF($E13="","",SUMIFS(Counts!$D$5:$D$154,Counts!$B$5:$B$154,$A13,Counts!$C$5:$C$154,$C13,Counts!$A$5:$A$154,$E13)-$D13))</f>
        <v/>
      </c>
      <c r="G13" s="12">
        <f>IF($A13="","",IFERROR(VLOOKUP($A13,SKUs!$A$5:$E$104,2,FALSE),""))</f>
        <v/>
      </c>
      <c r="H13" s="13">
        <f>IF($A13="","",IFERROR(VLOOKUP($A13,SKUs!$A$5:$E$104,3,FALSE),0))</f>
        <v/>
      </c>
      <c r="I13" s="13">
        <f>IF($A13="","",$D13*$H13)</f>
        <v/>
      </c>
      <c r="J13" s="14">
        <f>IF($A13="","",IFERROR(VLOOKUP($C13,Layout!$D$5:$G$204,2,FALSE),""))</f>
        <v/>
      </c>
      <c r="K13" s="14">
        <f>IF($A13="","",IF($E13="","",SUMIFS(Movements!$F$5:$F$204,Movements!$C$5:$C$204,$A13,Movements!$E$5:$E$204,$C13,Movements!$A$5:$A$204,"&gt;"&amp;$E13)-SUMIFS(Movements!$F$5:$F$204,Movements!$C$5:$C$204,$A13,Movements!$D$5:$D$204,$C13,Movements!$A$5:$A$204,"&gt;"&amp;$E13)))</f>
        <v/>
      </c>
      <c r="L13" s="14">
        <f>IF($A13="","",IF($E13="","",TODAY()-$E13))</f>
        <v/>
      </c>
      <c r="M13" s="12">
        <f>IF($A13="","",IF(COUNTIF(SKUs!$A$5:$A$104,$A13)=0,"⚠ this SKU is not on the SKUs tab",IF(COUNTIF(Layout!$D$5:$D$204,$C13)=0,"⚠ this bin is not on the Layout tab",IF(LEFT($C13,1)&lt;&gt;$B13,"⚠ the bin prefix does not match the zone",IF($D13&lt;0,"⚠ negative quantity — a movement is missing",IF(COUNTIFS(Locations!$A$5:$A$204,$A13,Locations!$C$5:$C$204,$C13)&gt;1,"⚠ this SKU and bin are listed twice",IF(AND($E13&lt;&gt;"",$F13&lt;&gt;0),"last count was out by "&amp;TEXT($F13,"+#,##0;-#,##0"),"")))))))</f>
        <v/>
      </c>
      <c r="N13" s="12">
        <f>IF($A13="","",$A13&amp;"#"&amp;COUNTIFS($A$5:$A13,$A13))</f>
        <v/>
      </c>
    </row>
    <row r="14">
      <c r="A14" s="9" t="n"/>
      <c r="B14" s="9" t="n"/>
      <c r="C14" s="9" t="n"/>
      <c r="D14" s="10" t="n"/>
      <c r="E14" s="11">
        <f>IF($A14="","",IFERROR(IF(SUMPRODUCT(MAX((Counts!$B$5:$B$154=$A14)*(Counts!$C$5:$C$154=$C14)*Counts!$A$5:$A$154))=0,"",SUMPRODUCT(MAX((Counts!$B$5:$B$154=$A14)*(Counts!$C$5:$C$154=$C14)*Counts!$A$5:$A$154))),""))</f>
        <v/>
      </c>
      <c r="F14" s="7">
        <f>IF($A14="","",IF($E14="","",SUMIFS(Counts!$D$5:$D$154,Counts!$B$5:$B$154,$A14,Counts!$C$5:$C$154,$C14,Counts!$A$5:$A$154,$E14)-$D14))</f>
        <v/>
      </c>
      <c r="G14" s="12">
        <f>IF($A14="","",IFERROR(VLOOKUP($A14,SKUs!$A$5:$E$104,2,FALSE),""))</f>
        <v/>
      </c>
      <c r="H14" s="13">
        <f>IF($A14="","",IFERROR(VLOOKUP($A14,SKUs!$A$5:$E$104,3,FALSE),0))</f>
        <v/>
      </c>
      <c r="I14" s="13">
        <f>IF($A14="","",$D14*$H14)</f>
        <v/>
      </c>
      <c r="J14" s="14">
        <f>IF($A14="","",IFERROR(VLOOKUP($C14,Layout!$D$5:$G$204,2,FALSE),""))</f>
        <v/>
      </c>
      <c r="K14" s="14">
        <f>IF($A14="","",IF($E14="","",SUMIFS(Movements!$F$5:$F$204,Movements!$C$5:$C$204,$A14,Movements!$E$5:$E$204,$C14,Movements!$A$5:$A$204,"&gt;"&amp;$E14)-SUMIFS(Movements!$F$5:$F$204,Movements!$C$5:$C$204,$A14,Movements!$D$5:$D$204,$C14,Movements!$A$5:$A$204,"&gt;"&amp;$E14)))</f>
        <v/>
      </c>
      <c r="L14" s="14">
        <f>IF($A14="","",IF($E14="","",TODAY()-$E14))</f>
        <v/>
      </c>
      <c r="M14" s="12">
        <f>IF($A14="","",IF(COUNTIF(SKUs!$A$5:$A$104,$A14)=0,"⚠ this SKU is not on the SKUs tab",IF(COUNTIF(Layout!$D$5:$D$204,$C14)=0,"⚠ this bin is not on the Layout tab",IF(LEFT($C14,1)&lt;&gt;$B14,"⚠ the bin prefix does not match the zone",IF($D14&lt;0,"⚠ negative quantity — a movement is missing",IF(COUNTIFS(Locations!$A$5:$A$204,$A14,Locations!$C$5:$C$204,$C14)&gt;1,"⚠ this SKU and bin are listed twice",IF(AND($E14&lt;&gt;"",$F14&lt;&gt;0),"last count was out by "&amp;TEXT($F14,"+#,##0;-#,##0"),"")))))))</f>
        <v/>
      </c>
      <c r="N14" s="12">
        <f>IF($A14="","",$A14&amp;"#"&amp;COUNTIFS($A$5:$A14,$A14))</f>
        <v/>
      </c>
    </row>
    <row r="15">
      <c r="A15" s="9" t="n"/>
      <c r="B15" s="9" t="n"/>
      <c r="C15" s="9" t="n"/>
      <c r="D15" s="10" t="n"/>
      <c r="E15" s="11">
        <f>IF($A15="","",IFERROR(IF(SUMPRODUCT(MAX((Counts!$B$5:$B$154=$A15)*(Counts!$C$5:$C$154=$C15)*Counts!$A$5:$A$154))=0,"",SUMPRODUCT(MAX((Counts!$B$5:$B$154=$A15)*(Counts!$C$5:$C$154=$C15)*Counts!$A$5:$A$154))),""))</f>
        <v/>
      </c>
      <c r="F15" s="7">
        <f>IF($A15="","",IF($E15="","",SUMIFS(Counts!$D$5:$D$154,Counts!$B$5:$B$154,$A15,Counts!$C$5:$C$154,$C15,Counts!$A$5:$A$154,$E15)-$D15))</f>
        <v/>
      </c>
      <c r="G15" s="12">
        <f>IF($A15="","",IFERROR(VLOOKUP($A15,SKUs!$A$5:$E$104,2,FALSE),""))</f>
        <v/>
      </c>
      <c r="H15" s="13">
        <f>IF($A15="","",IFERROR(VLOOKUP($A15,SKUs!$A$5:$E$104,3,FALSE),0))</f>
        <v/>
      </c>
      <c r="I15" s="13">
        <f>IF($A15="","",$D15*$H15)</f>
        <v/>
      </c>
      <c r="J15" s="14">
        <f>IF($A15="","",IFERROR(VLOOKUP($C15,Layout!$D$5:$G$204,2,FALSE),""))</f>
        <v/>
      </c>
      <c r="K15" s="14">
        <f>IF($A15="","",IF($E15="","",SUMIFS(Movements!$F$5:$F$204,Movements!$C$5:$C$204,$A15,Movements!$E$5:$E$204,$C15,Movements!$A$5:$A$204,"&gt;"&amp;$E15)-SUMIFS(Movements!$F$5:$F$204,Movements!$C$5:$C$204,$A15,Movements!$D$5:$D$204,$C15,Movements!$A$5:$A$204,"&gt;"&amp;$E15)))</f>
        <v/>
      </c>
      <c r="L15" s="14">
        <f>IF($A15="","",IF($E15="","",TODAY()-$E15))</f>
        <v/>
      </c>
      <c r="M15" s="12">
        <f>IF($A15="","",IF(COUNTIF(SKUs!$A$5:$A$104,$A15)=0,"⚠ this SKU is not on the SKUs tab",IF(COUNTIF(Layout!$D$5:$D$204,$C15)=0,"⚠ this bin is not on the Layout tab",IF(LEFT($C15,1)&lt;&gt;$B15,"⚠ the bin prefix does not match the zone",IF($D15&lt;0,"⚠ negative quantity — a movement is missing",IF(COUNTIFS(Locations!$A$5:$A$204,$A15,Locations!$C$5:$C$204,$C15)&gt;1,"⚠ this SKU and bin are listed twice",IF(AND($E15&lt;&gt;"",$F15&lt;&gt;0),"last count was out by "&amp;TEXT($F15,"+#,##0;-#,##0"),"")))))))</f>
        <v/>
      </c>
      <c r="N15" s="12">
        <f>IF($A15="","",$A15&amp;"#"&amp;COUNTIFS($A$5:$A15,$A15))</f>
        <v/>
      </c>
    </row>
    <row r="16">
      <c r="A16" s="9" t="n"/>
      <c r="B16" s="9" t="n"/>
      <c r="C16" s="9" t="n"/>
      <c r="D16" s="10" t="n"/>
      <c r="E16" s="11">
        <f>IF($A16="","",IFERROR(IF(SUMPRODUCT(MAX((Counts!$B$5:$B$154=$A16)*(Counts!$C$5:$C$154=$C16)*Counts!$A$5:$A$154))=0,"",SUMPRODUCT(MAX((Counts!$B$5:$B$154=$A16)*(Counts!$C$5:$C$154=$C16)*Counts!$A$5:$A$154))),""))</f>
        <v/>
      </c>
      <c r="F16" s="7">
        <f>IF($A16="","",IF($E16="","",SUMIFS(Counts!$D$5:$D$154,Counts!$B$5:$B$154,$A16,Counts!$C$5:$C$154,$C16,Counts!$A$5:$A$154,$E16)-$D16))</f>
        <v/>
      </c>
      <c r="G16" s="12">
        <f>IF($A16="","",IFERROR(VLOOKUP($A16,SKUs!$A$5:$E$104,2,FALSE),""))</f>
        <v/>
      </c>
      <c r="H16" s="13">
        <f>IF($A16="","",IFERROR(VLOOKUP($A16,SKUs!$A$5:$E$104,3,FALSE),0))</f>
        <v/>
      </c>
      <c r="I16" s="13">
        <f>IF($A16="","",$D16*$H16)</f>
        <v/>
      </c>
      <c r="J16" s="14">
        <f>IF($A16="","",IFERROR(VLOOKUP($C16,Layout!$D$5:$G$204,2,FALSE),""))</f>
        <v/>
      </c>
      <c r="K16" s="14">
        <f>IF($A16="","",IF($E16="","",SUMIFS(Movements!$F$5:$F$204,Movements!$C$5:$C$204,$A16,Movements!$E$5:$E$204,$C16,Movements!$A$5:$A$204,"&gt;"&amp;$E16)-SUMIFS(Movements!$F$5:$F$204,Movements!$C$5:$C$204,$A16,Movements!$D$5:$D$204,$C16,Movements!$A$5:$A$204,"&gt;"&amp;$E16)))</f>
        <v/>
      </c>
      <c r="L16" s="14">
        <f>IF($A16="","",IF($E16="","",TODAY()-$E16))</f>
        <v/>
      </c>
      <c r="M16" s="12">
        <f>IF($A16="","",IF(COUNTIF(SKUs!$A$5:$A$104,$A16)=0,"⚠ this SKU is not on the SKUs tab",IF(COUNTIF(Layout!$D$5:$D$204,$C16)=0,"⚠ this bin is not on the Layout tab",IF(LEFT($C16,1)&lt;&gt;$B16,"⚠ the bin prefix does not match the zone",IF($D16&lt;0,"⚠ negative quantity — a movement is missing",IF(COUNTIFS(Locations!$A$5:$A$204,$A16,Locations!$C$5:$C$204,$C16)&gt;1,"⚠ this SKU and bin are listed twice",IF(AND($E16&lt;&gt;"",$F16&lt;&gt;0),"last count was out by "&amp;TEXT($F16,"+#,##0;-#,##0"),"")))))))</f>
        <v/>
      </c>
      <c r="N16" s="12">
        <f>IF($A16="","",$A16&amp;"#"&amp;COUNTIFS($A$5:$A16,$A16))</f>
        <v/>
      </c>
    </row>
    <row r="17">
      <c r="A17" s="9" t="n"/>
      <c r="B17" s="9" t="n"/>
      <c r="C17" s="9" t="n"/>
      <c r="D17" s="10" t="n"/>
      <c r="E17" s="11">
        <f>IF($A17="","",IFERROR(IF(SUMPRODUCT(MAX((Counts!$B$5:$B$154=$A17)*(Counts!$C$5:$C$154=$C17)*Counts!$A$5:$A$154))=0,"",SUMPRODUCT(MAX((Counts!$B$5:$B$154=$A17)*(Counts!$C$5:$C$154=$C17)*Counts!$A$5:$A$154))),""))</f>
        <v/>
      </c>
      <c r="F17" s="7">
        <f>IF($A17="","",IF($E17="","",SUMIFS(Counts!$D$5:$D$154,Counts!$B$5:$B$154,$A17,Counts!$C$5:$C$154,$C17,Counts!$A$5:$A$154,$E17)-$D17))</f>
        <v/>
      </c>
      <c r="G17" s="12">
        <f>IF($A17="","",IFERROR(VLOOKUP($A17,SKUs!$A$5:$E$104,2,FALSE),""))</f>
        <v/>
      </c>
      <c r="H17" s="13">
        <f>IF($A17="","",IFERROR(VLOOKUP($A17,SKUs!$A$5:$E$104,3,FALSE),0))</f>
        <v/>
      </c>
      <c r="I17" s="13">
        <f>IF($A17="","",$D17*$H17)</f>
        <v/>
      </c>
      <c r="J17" s="14">
        <f>IF($A17="","",IFERROR(VLOOKUP($C17,Layout!$D$5:$G$204,2,FALSE),""))</f>
        <v/>
      </c>
      <c r="K17" s="14">
        <f>IF($A17="","",IF($E17="","",SUMIFS(Movements!$F$5:$F$204,Movements!$C$5:$C$204,$A17,Movements!$E$5:$E$204,$C17,Movements!$A$5:$A$204,"&gt;"&amp;$E17)-SUMIFS(Movements!$F$5:$F$204,Movements!$C$5:$C$204,$A17,Movements!$D$5:$D$204,$C17,Movements!$A$5:$A$204,"&gt;"&amp;$E17)))</f>
        <v/>
      </c>
      <c r="L17" s="14">
        <f>IF($A17="","",IF($E17="","",TODAY()-$E17))</f>
        <v/>
      </c>
      <c r="M17" s="12">
        <f>IF($A17="","",IF(COUNTIF(SKUs!$A$5:$A$104,$A17)=0,"⚠ this SKU is not on the SKUs tab",IF(COUNTIF(Layout!$D$5:$D$204,$C17)=0,"⚠ this bin is not on the Layout tab",IF(LEFT($C17,1)&lt;&gt;$B17,"⚠ the bin prefix does not match the zone",IF($D17&lt;0,"⚠ negative quantity — a movement is missing",IF(COUNTIFS(Locations!$A$5:$A$204,$A17,Locations!$C$5:$C$204,$C17)&gt;1,"⚠ this SKU and bin are listed twice",IF(AND($E17&lt;&gt;"",$F17&lt;&gt;0),"last count was out by "&amp;TEXT($F17,"+#,##0;-#,##0"),"")))))))</f>
        <v/>
      </c>
      <c r="N17" s="12">
        <f>IF($A17="","",$A17&amp;"#"&amp;COUNTIFS($A$5:$A17,$A17))</f>
        <v/>
      </c>
    </row>
    <row r="18">
      <c r="A18" s="9" t="n"/>
      <c r="B18" s="9" t="n"/>
      <c r="C18" s="9" t="n"/>
      <c r="D18" s="10" t="n"/>
      <c r="E18" s="11">
        <f>IF($A18="","",IFERROR(IF(SUMPRODUCT(MAX((Counts!$B$5:$B$154=$A18)*(Counts!$C$5:$C$154=$C18)*Counts!$A$5:$A$154))=0,"",SUMPRODUCT(MAX((Counts!$B$5:$B$154=$A18)*(Counts!$C$5:$C$154=$C18)*Counts!$A$5:$A$154))),""))</f>
        <v/>
      </c>
      <c r="F18" s="7">
        <f>IF($A18="","",IF($E18="","",SUMIFS(Counts!$D$5:$D$154,Counts!$B$5:$B$154,$A18,Counts!$C$5:$C$154,$C18,Counts!$A$5:$A$154,$E18)-$D18))</f>
        <v/>
      </c>
      <c r="G18" s="12">
        <f>IF($A18="","",IFERROR(VLOOKUP($A18,SKUs!$A$5:$E$104,2,FALSE),""))</f>
        <v/>
      </c>
      <c r="H18" s="13">
        <f>IF($A18="","",IFERROR(VLOOKUP($A18,SKUs!$A$5:$E$104,3,FALSE),0))</f>
        <v/>
      </c>
      <c r="I18" s="13">
        <f>IF($A18="","",$D18*$H18)</f>
        <v/>
      </c>
      <c r="J18" s="14">
        <f>IF($A18="","",IFERROR(VLOOKUP($C18,Layout!$D$5:$G$204,2,FALSE),""))</f>
        <v/>
      </c>
      <c r="K18" s="14">
        <f>IF($A18="","",IF($E18="","",SUMIFS(Movements!$F$5:$F$204,Movements!$C$5:$C$204,$A18,Movements!$E$5:$E$204,$C18,Movements!$A$5:$A$204,"&gt;"&amp;$E18)-SUMIFS(Movements!$F$5:$F$204,Movements!$C$5:$C$204,$A18,Movements!$D$5:$D$204,$C18,Movements!$A$5:$A$204,"&gt;"&amp;$E18)))</f>
        <v/>
      </c>
      <c r="L18" s="14">
        <f>IF($A18="","",IF($E18="","",TODAY()-$E18))</f>
        <v/>
      </c>
      <c r="M18" s="12">
        <f>IF($A18="","",IF(COUNTIF(SKUs!$A$5:$A$104,$A18)=0,"⚠ this SKU is not on the SKUs tab",IF(COUNTIF(Layout!$D$5:$D$204,$C18)=0,"⚠ this bin is not on the Layout tab",IF(LEFT($C18,1)&lt;&gt;$B18,"⚠ the bin prefix does not match the zone",IF($D18&lt;0,"⚠ negative quantity — a movement is missing",IF(COUNTIFS(Locations!$A$5:$A$204,$A18,Locations!$C$5:$C$204,$C18)&gt;1,"⚠ this SKU and bin are listed twice",IF(AND($E18&lt;&gt;"",$F18&lt;&gt;0),"last count was out by "&amp;TEXT($F18,"+#,##0;-#,##0"),"")))))))</f>
        <v/>
      </c>
      <c r="N18" s="12">
        <f>IF($A18="","",$A18&amp;"#"&amp;COUNTIFS($A$5:$A18,$A18))</f>
        <v/>
      </c>
    </row>
    <row r="19">
      <c r="A19" s="9" t="n"/>
      <c r="B19" s="9" t="n"/>
      <c r="C19" s="9" t="n"/>
      <c r="D19" s="10" t="n"/>
      <c r="E19" s="11">
        <f>IF($A19="","",IFERROR(IF(SUMPRODUCT(MAX((Counts!$B$5:$B$154=$A19)*(Counts!$C$5:$C$154=$C19)*Counts!$A$5:$A$154))=0,"",SUMPRODUCT(MAX((Counts!$B$5:$B$154=$A19)*(Counts!$C$5:$C$154=$C19)*Counts!$A$5:$A$154))),""))</f>
        <v/>
      </c>
      <c r="F19" s="7">
        <f>IF($A19="","",IF($E19="","",SUMIFS(Counts!$D$5:$D$154,Counts!$B$5:$B$154,$A19,Counts!$C$5:$C$154,$C19,Counts!$A$5:$A$154,$E19)-$D19))</f>
        <v/>
      </c>
      <c r="G19" s="12">
        <f>IF($A19="","",IFERROR(VLOOKUP($A19,SKUs!$A$5:$E$104,2,FALSE),""))</f>
        <v/>
      </c>
      <c r="H19" s="13">
        <f>IF($A19="","",IFERROR(VLOOKUP($A19,SKUs!$A$5:$E$104,3,FALSE),0))</f>
        <v/>
      </c>
      <c r="I19" s="13">
        <f>IF($A19="","",$D19*$H19)</f>
        <v/>
      </c>
      <c r="J19" s="14">
        <f>IF($A19="","",IFERROR(VLOOKUP($C19,Layout!$D$5:$G$204,2,FALSE),""))</f>
        <v/>
      </c>
      <c r="K19" s="14">
        <f>IF($A19="","",IF($E19="","",SUMIFS(Movements!$F$5:$F$204,Movements!$C$5:$C$204,$A19,Movements!$E$5:$E$204,$C19,Movements!$A$5:$A$204,"&gt;"&amp;$E19)-SUMIFS(Movements!$F$5:$F$204,Movements!$C$5:$C$204,$A19,Movements!$D$5:$D$204,$C19,Movements!$A$5:$A$204,"&gt;"&amp;$E19)))</f>
        <v/>
      </c>
      <c r="L19" s="14">
        <f>IF($A19="","",IF($E19="","",TODAY()-$E19))</f>
        <v/>
      </c>
      <c r="M19" s="12">
        <f>IF($A19="","",IF(COUNTIF(SKUs!$A$5:$A$104,$A19)=0,"⚠ this SKU is not on the SKUs tab",IF(COUNTIF(Layout!$D$5:$D$204,$C19)=0,"⚠ this bin is not on the Layout tab",IF(LEFT($C19,1)&lt;&gt;$B19,"⚠ the bin prefix does not match the zone",IF($D19&lt;0,"⚠ negative quantity — a movement is missing",IF(COUNTIFS(Locations!$A$5:$A$204,$A19,Locations!$C$5:$C$204,$C19)&gt;1,"⚠ this SKU and bin are listed twice",IF(AND($E19&lt;&gt;"",$F19&lt;&gt;0),"last count was out by "&amp;TEXT($F19,"+#,##0;-#,##0"),"")))))))</f>
        <v/>
      </c>
      <c r="N19" s="12">
        <f>IF($A19="","",$A19&amp;"#"&amp;COUNTIFS($A$5:$A19,$A19))</f>
        <v/>
      </c>
    </row>
    <row r="20">
      <c r="A20" s="9" t="n"/>
      <c r="B20" s="9" t="n"/>
      <c r="C20" s="9" t="n"/>
      <c r="D20" s="10" t="n"/>
      <c r="E20" s="11">
        <f>IF($A20="","",IFERROR(IF(SUMPRODUCT(MAX((Counts!$B$5:$B$154=$A20)*(Counts!$C$5:$C$154=$C20)*Counts!$A$5:$A$154))=0,"",SUMPRODUCT(MAX((Counts!$B$5:$B$154=$A20)*(Counts!$C$5:$C$154=$C20)*Counts!$A$5:$A$154))),""))</f>
        <v/>
      </c>
      <c r="F20" s="7">
        <f>IF($A20="","",IF($E20="","",SUMIFS(Counts!$D$5:$D$154,Counts!$B$5:$B$154,$A20,Counts!$C$5:$C$154,$C20,Counts!$A$5:$A$154,$E20)-$D20))</f>
        <v/>
      </c>
      <c r="G20" s="12">
        <f>IF($A20="","",IFERROR(VLOOKUP($A20,SKUs!$A$5:$E$104,2,FALSE),""))</f>
        <v/>
      </c>
      <c r="H20" s="13">
        <f>IF($A20="","",IFERROR(VLOOKUP($A20,SKUs!$A$5:$E$104,3,FALSE),0))</f>
        <v/>
      </c>
      <c r="I20" s="13">
        <f>IF($A20="","",$D20*$H20)</f>
        <v/>
      </c>
      <c r="J20" s="14">
        <f>IF($A20="","",IFERROR(VLOOKUP($C20,Layout!$D$5:$G$204,2,FALSE),""))</f>
        <v/>
      </c>
      <c r="K20" s="14">
        <f>IF($A20="","",IF($E20="","",SUMIFS(Movements!$F$5:$F$204,Movements!$C$5:$C$204,$A20,Movements!$E$5:$E$204,$C20,Movements!$A$5:$A$204,"&gt;"&amp;$E20)-SUMIFS(Movements!$F$5:$F$204,Movements!$C$5:$C$204,$A20,Movements!$D$5:$D$204,$C20,Movements!$A$5:$A$204,"&gt;"&amp;$E20)))</f>
        <v/>
      </c>
      <c r="L20" s="14">
        <f>IF($A20="","",IF($E20="","",TODAY()-$E20))</f>
        <v/>
      </c>
      <c r="M20" s="12">
        <f>IF($A20="","",IF(COUNTIF(SKUs!$A$5:$A$104,$A20)=0,"⚠ this SKU is not on the SKUs tab",IF(COUNTIF(Layout!$D$5:$D$204,$C20)=0,"⚠ this bin is not on the Layout tab",IF(LEFT($C20,1)&lt;&gt;$B20,"⚠ the bin prefix does not match the zone",IF($D20&lt;0,"⚠ negative quantity — a movement is missing",IF(COUNTIFS(Locations!$A$5:$A$204,$A20,Locations!$C$5:$C$204,$C20)&gt;1,"⚠ this SKU and bin are listed twice",IF(AND($E20&lt;&gt;"",$F20&lt;&gt;0),"last count was out by "&amp;TEXT($F20,"+#,##0;-#,##0"),"")))))))</f>
        <v/>
      </c>
      <c r="N20" s="12">
        <f>IF($A20="","",$A20&amp;"#"&amp;COUNTIFS($A$5:$A20,$A20))</f>
        <v/>
      </c>
    </row>
    <row r="21">
      <c r="A21" s="9" t="n"/>
      <c r="B21" s="9" t="n"/>
      <c r="C21" s="9" t="n"/>
      <c r="D21" s="10" t="n"/>
      <c r="E21" s="11">
        <f>IF($A21="","",IFERROR(IF(SUMPRODUCT(MAX((Counts!$B$5:$B$154=$A21)*(Counts!$C$5:$C$154=$C21)*Counts!$A$5:$A$154))=0,"",SUMPRODUCT(MAX((Counts!$B$5:$B$154=$A21)*(Counts!$C$5:$C$154=$C21)*Counts!$A$5:$A$154))),""))</f>
        <v/>
      </c>
      <c r="F21" s="7">
        <f>IF($A21="","",IF($E21="","",SUMIFS(Counts!$D$5:$D$154,Counts!$B$5:$B$154,$A21,Counts!$C$5:$C$154,$C21,Counts!$A$5:$A$154,$E21)-$D21))</f>
        <v/>
      </c>
      <c r="G21" s="12">
        <f>IF($A21="","",IFERROR(VLOOKUP($A21,SKUs!$A$5:$E$104,2,FALSE),""))</f>
        <v/>
      </c>
      <c r="H21" s="13">
        <f>IF($A21="","",IFERROR(VLOOKUP($A21,SKUs!$A$5:$E$104,3,FALSE),0))</f>
        <v/>
      </c>
      <c r="I21" s="13">
        <f>IF($A21="","",$D21*$H21)</f>
        <v/>
      </c>
      <c r="J21" s="14">
        <f>IF($A21="","",IFERROR(VLOOKUP($C21,Layout!$D$5:$G$204,2,FALSE),""))</f>
        <v/>
      </c>
      <c r="K21" s="14">
        <f>IF($A21="","",IF($E21="","",SUMIFS(Movements!$F$5:$F$204,Movements!$C$5:$C$204,$A21,Movements!$E$5:$E$204,$C21,Movements!$A$5:$A$204,"&gt;"&amp;$E21)-SUMIFS(Movements!$F$5:$F$204,Movements!$C$5:$C$204,$A21,Movements!$D$5:$D$204,$C21,Movements!$A$5:$A$204,"&gt;"&amp;$E21)))</f>
        <v/>
      </c>
      <c r="L21" s="14">
        <f>IF($A21="","",IF($E21="","",TODAY()-$E21))</f>
        <v/>
      </c>
      <c r="M21" s="12">
        <f>IF($A21="","",IF(COUNTIF(SKUs!$A$5:$A$104,$A21)=0,"⚠ this SKU is not on the SKUs tab",IF(COUNTIF(Layout!$D$5:$D$204,$C21)=0,"⚠ this bin is not on the Layout tab",IF(LEFT($C21,1)&lt;&gt;$B21,"⚠ the bin prefix does not match the zone",IF($D21&lt;0,"⚠ negative quantity — a movement is missing",IF(COUNTIFS(Locations!$A$5:$A$204,$A21,Locations!$C$5:$C$204,$C21)&gt;1,"⚠ this SKU and bin are listed twice",IF(AND($E21&lt;&gt;"",$F21&lt;&gt;0),"last count was out by "&amp;TEXT($F21,"+#,##0;-#,##0"),"")))))))</f>
        <v/>
      </c>
      <c r="N21" s="12">
        <f>IF($A21="","",$A21&amp;"#"&amp;COUNTIFS($A$5:$A21,$A21))</f>
        <v/>
      </c>
    </row>
    <row r="22">
      <c r="A22" s="9" t="n"/>
      <c r="B22" s="9" t="n"/>
      <c r="C22" s="9" t="n"/>
      <c r="D22" s="10" t="n"/>
      <c r="E22" s="11">
        <f>IF($A22="","",IFERROR(IF(SUMPRODUCT(MAX((Counts!$B$5:$B$154=$A22)*(Counts!$C$5:$C$154=$C22)*Counts!$A$5:$A$154))=0,"",SUMPRODUCT(MAX((Counts!$B$5:$B$154=$A22)*(Counts!$C$5:$C$154=$C22)*Counts!$A$5:$A$154))),""))</f>
        <v/>
      </c>
      <c r="F22" s="7">
        <f>IF($A22="","",IF($E22="","",SUMIFS(Counts!$D$5:$D$154,Counts!$B$5:$B$154,$A22,Counts!$C$5:$C$154,$C22,Counts!$A$5:$A$154,$E22)-$D22))</f>
        <v/>
      </c>
      <c r="G22" s="12">
        <f>IF($A22="","",IFERROR(VLOOKUP($A22,SKUs!$A$5:$E$104,2,FALSE),""))</f>
        <v/>
      </c>
      <c r="H22" s="13">
        <f>IF($A22="","",IFERROR(VLOOKUP($A22,SKUs!$A$5:$E$104,3,FALSE),0))</f>
        <v/>
      </c>
      <c r="I22" s="13">
        <f>IF($A22="","",$D22*$H22)</f>
        <v/>
      </c>
      <c r="J22" s="14">
        <f>IF($A22="","",IFERROR(VLOOKUP($C22,Layout!$D$5:$G$204,2,FALSE),""))</f>
        <v/>
      </c>
      <c r="K22" s="14">
        <f>IF($A22="","",IF($E22="","",SUMIFS(Movements!$F$5:$F$204,Movements!$C$5:$C$204,$A22,Movements!$E$5:$E$204,$C22,Movements!$A$5:$A$204,"&gt;"&amp;$E22)-SUMIFS(Movements!$F$5:$F$204,Movements!$C$5:$C$204,$A22,Movements!$D$5:$D$204,$C22,Movements!$A$5:$A$204,"&gt;"&amp;$E22)))</f>
        <v/>
      </c>
      <c r="L22" s="14">
        <f>IF($A22="","",IF($E22="","",TODAY()-$E22))</f>
        <v/>
      </c>
      <c r="M22" s="12">
        <f>IF($A22="","",IF(COUNTIF(SKUs!$A$5:$A$104,$A22)=0,"⚠ this SKU is not on the SKUs tab",IF(COUNTIF(Layout!$D$5:$D$204,$C22)=0,"⚠ this bin is not on the Layout tab",IF(LEFT($C22,1)&lt;&gt;$B22,"⚠ the bin prefix does not match the zone",IF($D22&lt;0,"⚠ negative quantity — a movement is missing",IF(COUNTIFS(Locations!$A$5:$A$204,$A22,Locations!$C$5:$C$204,$C22)&gt;1,"⚠ this SKU and bin are listed twice",IF(AND($E22&lt;&gt;"",$F22&lt;&gt;0),"last count was out by "&amp;TEXT($F22,"+#,##0;-#,##0"),"")))))))</f>
        <v/>
      </c>
      <c r="N22" s="12">
        <f>IF($A22="","",$A22&amp;"#"&amp;COUNTIFS($A$5:$A22,$A22))</f>
        <v/>
      </c>
    </row>
    <row r="23">
      <c r="A23" s="9" t="n"/>
      <c r="B23" s="9" t="n"/>
      <c r="C23" s="9" t="n"/>
      <c r="D23" s="10" t="n"/>
      <c r="E23" s="11">
        <f>IF($A23="","",IFERROR(IF(SUMPRODUCT(MAX((Counts!$B$5:$B$154=$A23)*(Counts!$C$5:$C$154=$C23)*Counts!$A$5:$A$154))=0,"",SUMPRODUCT(MAX((Counts!$B$5:$B$154=$A23)*(Counts!$C$5:$C$154=$C23)*Counts!$A$5:$A$154))),""))</f>
        <v/>
      </c>
      <c r="F23" s="7">
        <f>IF($A23="","",IF($E23="","",SUMIFS(Counts!$D$5:$D$154,Counts!$B$5:$B$154,$A23,Counts!$C$5:$C$154,$C23,Counts!$A$5:$A$154,$E23)-$D23))</f>
        <v/>
      </c>
      <c r="G23" s="12">
        <f>IF($A23="","",IFERROR(VLOOKUP($A23,SKUs!$A$5:$E$104,2,FALSE),""))</f>
        <v/>
      </c>
      <c r="H23" s="13">
        <f>IF($A23="","",IFERROR(VLOOKUP($A23,SKUs!$A$5:$E$104,3,FALSE),0))</f>
        <v/>
      </c>
      <c r="I23" s="13">
        <f>IF($A23="","",$D23*$H23)</f>
        <v/>
      </c>
      <c r="J23" s="14">
        <f>IF($A23="","",IFERROR(VLOOKUP($C23,Layout!$D$5:$G$204,2,FALSE),""))</f>
        <v/>
      </c>
      <c r="K23" s="14">
        <f>IF($A23="","",IF($E23="","",SUMIFS(Movements!$F$5:$F$204,Movements!$C$5:$C$204,$A23,Movements!$E$5:$E$204,$C23,Movements!$A$5:$A$204,"&gt;"&amp;$E23)-SUMIFS(Movements!$F$5:$F$204,Movements!$C$5:$C$204,$A23,Movements!$D$5:$D$204,$C23,Movements!$A$5:$A$204,"&gt;"&amp;$E23)))</f>
        <v/>
      </c>
      <c r="L23" s="14">
        <f>IF($A23="","",IF($E23="","",TODAY()-$E23))</f>
        <v/>
      </c>
      <c r="M23" s="12">
        <f>IF($A23="","",IF(COUNTIF(SKUs!$A$5:$A$104,$A23)=0,"⚠ this SKU is not on the SKUs tab",IF(COUNTIF(Layout!$D$5:$D$204,$C23)=0,"⚠ this bin is not on the Layout tab",IF(LEFT($C23,1)&lt;&gt;$B23,"⚠ the bin prefix does not match the zone",IF($D23&lt;0,"⚠ negative quantity — a movement is missing",IF(COUNTIFS(Locations!$A$5:$A$204,$A23,Locations!$C$5:$C$204,$C23)&gt;1,"⚠ this SKU and bin are listed twice",IF(AND($E23&lt;&gt;"",$F23&lt;&gt;0),"last count was out by "&amp;TEXT($F23,"+#,##0;-#,##0"),"")))))))</f>
        <v/>
      </c>
      <c r="N23" s="12">
        <f>IF($A23="","",$A23&amp;"#"&amp;COUNTIFS($A$5:$A23,$A23))</f>
        <v/>
      </c>
    </row>
    <row r="24">
      <c r="A24" s="9" t="n"/>
      <c r="B24" s="9" t="n"/>
      <c r="C24" s="9" t="n"/>
      <c r="D24" s="10" t="n"/>
      <c r="E24" s="11">
        <f>IF($A24="","",IFERROR(IF(SUMPRODUCT(MAX((Counts!$B$5:$B$154=$A24)*(Counts!$C$5:$C$154=$C24)*Counts!$A$5:$A$154))=0,"",SUMPRODUCT(MAX((Counts!$B$5:$B$154=$A24)*(Counts!$C$5:$C$154=$C24)*Counts!$A$5:$A$154))),""))</f>
        <v/>
      </c>
      <c r="F24" s="7">
        <f>IF($A24="","",IF($E24="","",SUMIFS(Counts!$D$5:$D$154,Counts!$B$5:$B$154,$A24,Counts!$C$5:$C$154,$C24,Counts!$A$5:$A$154,$E24)-$D24))</f>
        <v/>
      </c>
      <c r="G24" s="12">
        <f>IF($A24="","",IFERROR(VLOOKUP($A24,SKUs!$A$5:$E$104,2,FALSE),""))</f>
        <v/>
      </c>
      <c r="H24" s="13">
        <f>IF($A24="","",IFERROR(VLOOKUP($A24,SKUs!$A$5:$E$104,3,FALSE),0))</f>
        <v/>
      </c>
      <c r="I24" s="13">
        <f>IF($A24="","",$D24*$H24)</f>
        <v/>
      </c>
      <c r="J24" s="14">
        <f>IF($A24="","",IFERROR(VLOOKUP($C24,Layout!$D$5:$G$204,2,FALSE),""))</f>
        <v/>
      </c>
      <c r="K24" s="14">
        <f>IF($A24="","",IF($E24="","",SUMIFS(Movements!$F$5:$F$204,Movements!$C$5:$C$204,$A24,Movements!$E$5:$E$204,$C24,Movements!$A$5:$A$204,"&gt;"&amp;$E24)-SUMIFS(Movements!$F$5:$F$204,Movements!$C$5:$C$204,$A24,Movements!$D$5:$D$204,$C24,Movements!$A$5:$A$204,"&gt;"&amp;$E24)))</f>
        <v/>
      </c>
      <c r="L24" s="14">
        <f>IF($A24="","",IF($E24="","",TODAY()-$E24))</f>
        <v/>
      </c>
      <c r="M24" s="12">
        <f>IF($A24="","",IF(COUNTIF(SKUs!$A$5:$A$104,$A24)=0,"⚠ this SKU is not on the SKUs tab",IF(COUNTIF(Layout!$D$5:$D$204,$C24)=0,"⚠ this bin is not on the Layout tab",IF(LEFT($C24,1)&lt;&gt;$B24,"⚠ the bin prefix does not match the zone",IF($D24&lt;0,"⚠ negative quantity — a movement is missing",IF(COUNTIFS(Locations!$A$5:$A$204,$A24,Locations!$C$5:$C$204,$C24)&gt;1,"⚠ this SKU and bin are listed twice",IF(AND($E24&lt;&gt;"",$F24&lt;&gt;0),"last count was out by "&amp;TEXT($F24,"+#,##0;-#,##0"),"")))))))</f>
        <v/>
      </c>
      <c r="N24" s="12">
        <f>IF($A24="","",$A24&amp;"#"&amp;COUNTIFS($A$5:$A24,$A24))</f>
        <v/>
      </c>
    </row>
    <row r="25">
      <c r="A25" s="9" t="n"/>
      <c r="B25" s="9" t="n"/>
      <c r="C25" s="9" t="n"/>
      <c r="D25" s="10" t="n"/>
      <c r="E25" s="11">
        <f>IF($A25="","",IFERROR(IF(SUMPRODUCT(MAX((Counts!$B$5:$B$154=$A25)*(Counts!$C$5:$C$154=$C25)*Counts!$A$5:$A$154))=0,"",SUMPRODUCT(MAX((Counts!$B$5:$B$154=$A25)*(Counts!$C$5:$C$154=$C25)*Counts!$A$5:$A$154))),""))</f>
        <v/>
      </c>
      <c r="F25" s="7">
        <f>IF($A25="","",IF($E25="","",SUMIFS(Counts!$D$5:$D$154,Counts!$B$5:$B$154,$A25,Counts!$C$5:$C$154,$C25,Counts!$A$5:$A$154,$E25)-$D25))</f>
        <v/>
      </c>
      <c r="G25" s="12">
        <f>IF($A25="","",IFERROR(VLOOKUP($A25,SKUs!$A$5:$E$104,2,FALSE),""))</f>
        <v/>
      </c>
      <c r="H25" s="13">
        <f>IF($A25="","",IFERROR(VLOOKUP($A25,SKUs!$A$5:$E$104,3,FALSE),0))</f>
        <v/>
      </c>
      <c r="I25" s="13">
        <f>IF($A25="","",$D25*$H25)</f>
        <v/>
      </c>
      <c r="J25" s="14">
        <f>IF($A25="","",IFERROR(VLOOKUP($C25,Layout!$D$5:$G$204,2,FALSE),""))</f>
        <v/>
      </c>
      <c r="K25" s="14">
        <f>IF($A25="","",IF($E25="","",SUMIFS(Movements!$F$5:$F$204,Movements!$C$5:$C$204,$A25,Movements!$E$5:$E$204,$C25,Movements!$A$5:$A$204,"&gt;"&amp;$E25)-SUMIFS(Movements!$F$5:$F$204,Movements!$C$5:$C$204,$A25,Movements!$D$5:$D$204,$C25,Movements!$A$5:$A$204,"&gt;"&amp;$E25)))</f>
        <v/>
      </c>
      <c r="L25" s="14">
        <f>IF($A25="","",IF($E25="","",TODAY()-$E25))</f>
        <v/>
      </c>
      <c r="M25" s="12">
        <f>IF($A25="","",IF(COUNTIF(SKUs!$A$5:$A$104,$A25)=0,"⚠ this SKU is not on the SKUs tab",IF(COUNTIF(Layout!$D$5:$D$204,$C25)=0,"⚠ this bin is not on the Layout tab",IF(LEFT($C25,1)&lt;&gt;$B25,"⚠ the bin prefix does not match the zone",IF($D25&lt;0,"⚠ negative quantity — a movement is missing",IF(COUNTIFS(Locations!$A$5:$A$204,$A25,Locations!$C$5:$C$204,$C25)&gt;1,"⚠ this SKU and bin are listed twice",IF(AND($E25&lt;&gt;"",$F25&lt;&gt;0),"last count was out by "&amp;TEXT($F25,"+#,##0;-#,##0"),"")))))))</f>
        <v/>
      </c>
      <c r="N25" s="12">
        <f>IF($A25="","",$A25&amp;"#"&amp;COUNTIFS($A$5:$A25,$A25))</f>
        <v/>
      </c>
    </row>
    <row r="26">
      <c r="A26" s="9" t="n"/>
      <c r="B26" s="9" t="n"/>
      <c r="C26" s="9" t="n"/>
      <c r="D26" s="10" t="n"/>
      <c r="E26" s="11">
        <f>IF($A26="","",IFERROR(IF(SUMPRODUCT(MAX((Counts!$B$5:$B$154=$A26)*(Counts!$C$5:$C$154=$C26)*Counts!$A$5:$A$154))=0,"",SUMPRODUCT(MAX((Counts!$B$5:$B$154=$A26)*(Counts!$C$5:$C$154=$C26)*Counts!$A$5:$A$154))),""))</f>
        <v/>
      </c>
      <c r="F26" s="7">
        <f>IF($A26="","",IF($E26="","",SUMIFS(Counts!$D$5:$D$154,Counts!$B$5:$B$154,$A26,Counts!$C$5:$C$154,$C26,Counts!$A$5:$A$154,$E26)-$D26))</f>
        <v/>
      </c>
      <c r="G26" s="12">
        <f>IF($A26="","",IFERROR(VLOOKUP($A26,SKUs!$A$5:$E$104,2,FALSE),""))</f>
        <v/>
      </c>
      <c r="H26" s="13">
        <f>IF($A26="","",IFERROR(VLOOKUP($A26,SKUs!$A$5:$E$104,3,FALSE),0))</f>
        <v/>
      </c>
      <c r="I26" s="13">
        <f>IF($A26="","",$D26*$H26)</f>
        <v/>
      </c>
      <c r="J26" s="14">
        <f>IF($A26="","",IFERROR(VLOOKUP($C26,Layout!$D$5:$G$204,2,FALSE),""))</f>
        <v/>
      </c>
      <c r="K26" s="14">
        <f>IF($A26="","",IF($E26="","",SUMIFS(Movements!$F$5:$F$204,Movements!$C$5:$C$204,$A26,Movements!$E$5:$E$204,$C26,Movements!$A$5:$A$204,"&gt;"&amp;$E26)-SUMIFS(Movements!$F$5:$F$204,Movements!$C$5:$C$204,$A26,Movements!$D$5:$D$204,$C26,Movements!$A$5:$A$204,"&gt;"&amp;$E26)))</f>
        <v/>
      </c>
      <c r="L26" s="14">
        <f>IF($A26="","",IF($E26="","",TODAY()-$E26))</f>
        <v/>
      </c>
      <c r="M26" s="12">
        <f>IF($A26="","",IF(COUNTIF(SKUs!$A$5:$A$104,$A26)=0,"⚠ this SKU is not on the SKUs tab",IF(COUNTIF(Layout!$D$5:$D$204,$C26)=0,"⚠ this bin is not on the Layout tab",IF(LEFT($C26,1)&lt;&gt;$B26,"⚠ the bin prefix does not match the zone",IF($D26&lt;0,"⚠ negative quantity — a movement is missing",IF(COUNTIFS(Locations!$A$5:$A$204,$A26,Locations!$C$5:$C$204,$C26)&gt;1,"⚠ this SKU and bin are listed twice",IF(AND($E26&lt;&gt;"",$F26&lt;&gt;0),"last count was out by "&amp;TEXT($F26,"+#,##0;-#,##0"),"")))))))</f>
        <v/>
      </c>
      <c r="N26" s="12">
        <f>IF($A26="","",$A26&amp;"#"&amp;COUNTIFS($A$5:$A26,$A26))</f>
        <v/>
      </c>
    </row>
    <row r="27">
      <c r="A27" s="9" t="n"/>
      <c r="B27" s="9" t="n"/>
      <c r="C27" s="9" t="n"/>
      <c r="D27" s="10" t="n"/>
      <c r="E27" s="11">
        <f>IF($A27="","",IFERROR(IF(SUMPRODUCT(MAX((Counts!$B$5:$B$154=$A27)*(Counts!$C$5:$C$154=$C27)*Counts!$A$5:$A$154))=0,"",SUMPRODUCT(MAX((Counts!$B$5:$B$154=$A27)*(Counts!$C$5:$C$154=$C27)*Counts!$A$5:$A$154))),""))</f>
        <v/>
      </c>
      <c r="F27" s="7">
        <f>IF($A27="","",IF($E27="","",SUMIFS(Counts!$D$5:$D$154,Counts!$B$5:$B$154,$A27,Counts!$C$5:$C$154,$C27,Counts!$A$5:$A$154,$E27)-$D27))</f>
        <v/>
      </c>
      <c r="G27" s="12">
        <f>IF($A27="","",IFERROR(VLOOKUP($A27,SKUs!$A$5:$E$104,2,FALSE),""))</f>
        <v/>
      </c>
      <c r="H27" s="13">
        <f>IF($A27="","",IFERROR(VLOOKUP($A27,SKUs!$A$5:$E$104,3,FALSE),0))</f>
        <v/>
      </c>
      <c r="I27" s="13">
        <f>IF($A27="","",$D27*$H27)</f>
        <v/>
      </c>
      <c r="J27" s="14">
        <f>IF($A27="","",IFERROR(VLOOKUP($C27,Layout!$D$5:$G$204,2,FALSE),""))</f>
        <v/>
      </c>
      <c r="K27" s="14">
        <f>IF($A27="","",IF($E27="","",SUMIFS(Movements!$F$5:$F$204,Movements!$C$5:$C$204,$A27,Movements!$E$5:$E$204,$C27,Movements!$A$5:$A$204,"&gt;"&amp;$E27)-SUMIFS(Movements!$F$5:$F$204,Movements!$C$5:$C$204,$A27,Movements!$D$5:$D$204,$C27,Movements!$A$5:$A$204,"&gt;"&amp;$E27)))</f>
        <v/>
      </c>
      <c r="L27" s="14">
        <f>IF($A27="","",IF($E27="","",TODAY()-$E27))</f>
        <v/>
      </c>
      <c r="M27" s="12">
        <f>IF($A27="","",IF(COUNTIF(SKUs!$A$5:$A$104,$A27)=0,"⚠ this SKU is not on the SKUs tab",IF(COUNTIF(Layout!$D$5:$D$204,$C27)=0,"⚠ this bin is not on the Layout tab",IF(LEFT($C27,1)&lt;&gt;$B27,"⚠ the bin prefix does not match the zone",IF($D27&lt;0,"⚠ negative quantity — a movement is missing",IF(COUNTIFS(Locations!$A$5:$A$204,$A27,Locations!$C$5:$C$204,$C27)&gt;1,"⚠ this SKU and bin are listed twice",IF(AND($E27&lt;&gt;"",$F27&lt;&gt;0),"last count was out by "&amp;TEXT($F27,"+#,##0;-#,##0"),"")))))))</f>
        <v/>
      </c>
      <c r="N27" s="12">
        <f>IF($A27="","",$A27&amp;"#"&amp;COUNTIFS($A$5:$A27,$A27))</f>
        <v/>
      </c>
    </row>
    <row r="28">
      <c r="A28" s="9" t="n"/>
      <c r="B28" s="9" t="n"/>
      <c r="C28" s="9" t="n"/>
      <c r="D28" s="10" t="n"/>
      <c r="E28" s="11">
        <f>IF($A28="","",IFERROR(IF(SUMPRODUCT(MAX((Counts!$B$5:$B$154=$A28)*(Counts!$C$5:$C$154=$C28)*Counts!$A$5:$A$154))=0,"",SUMPRODUCT(MAX((Counts!$B$5:$B$154=$A28)*(Counts!$C$5:$C$154=$C28)*Counts!$A$5:$A$154))),""))</f>
        <v/>
      </c>
      <c r="F28" s="7">
        <f>IF($A28="","",IF($E28="","",SUMIFS(Counts!$D$5:$D$154,Counts!$B$5:$B$154,$A28,Counts!$C$5:$C$154,$C28,Counts!$A$5:$A$154,$E28)-$D28))</f>
        <v/>
      </c>
      <c r="G28" s="12">
        <f>IF($A28="","",IFERROR(VLOOKUP($A28,SKUs!$A$5:$E$104,2,FALSE),""))</f>
        <v/>
      </c>
      <c r="H28" s="13">
        <f>IF($A28="","",IFERROR(VLOOKUP($A28,SKUs!$A$5:$E$104,3,FALSE),0))</f>
        <v/>
      </c>
      <c r="I28" s="13">
        <f>IF($A28="","",$D28*$H28)</f>
        <v/>
      </c>
      <c r="J28" s="14">
        <f>IF($A28="","",IFERROR(VLOOKUP($C28,Layout!$D$5:$G$204,2,FALSE),""))</f>
        <v/>
      </c>
      <c r="K28" s="14">
        <f>IF($A28="","",IF($E28="","",SUMIFS(Movements!$F$5:$F$204,Movements!$C$5:$C$204,$A28,Movements!$E$5:$E$204,$C28,Movements!$A$5:$A$204,"&gt;"&amp;$E28)-SUMIFS(Movements!$F$5:$F$204,Movements!$C$5:$C$204,$A28,Movements!$D$5:$D$204,$C28,Movements!$A$5:$A$204,"&gt;"&amp;$E28)))</f>
        <v/>
      </c>
      <c r="L28" s="14">
        <f>IF($A28="","",IF($E28="","",TODAY()-$E28))</f>
        <v/>
      </c>
      <c r="M28" s="12">
        <f>IF($A28="","",IF(COUNTIF(SKUs!$A$5:$A$104,$A28)=0,"⚠ this SKU is not on the SKUs tab",IF(COUNTIF(Layout!$D$5:$D$204,$C28)=0,"⚠ this bin is not on the Layout tab",IF(LEFT($C28,1)&lt;&gt;$B28,"⚠ the bin prefix does not match the zone",IF($D28&lt;0,"⚠ negative quantity — a movement is missing",IF(COUNTIFS(Locations!$A$5:$A$204,$A28,Locations!$C$5:$C$204,$C28)&gt;1,"⚠ this SKU and bin are listed twice",IF(AND($E28&lt;&gt;"",$F28&lt;&gt;0),"last count was out by "&amp;TEXT($F28,"+#,##0;-#,##0"),"")))))))</f>
        <v/>
      </c>
      <c r="N28" s="12">
        <f>IF($A28="","",$A28&amp;"#"&amp;COUNTIFS($A$5:$A28,$A28))</f>
        <v/>
      </c>
    </row>
    <row r="29">
      <c r="A29" s="9" t="n"/>
      <c r="B29" s="9" t="n"/>
      <c r="C29" s="9" t="n"/>
      <c r="D29" s="10" t="n"/>
      <c r="E29" s="11">
        <f>IF($A29="","",IFERROR(IF(SUMPRODUCT(MAX((Counts!$B$5:$B$154=$A29)*(Counts!$C$5:$C$154=$C29)*Counts!$A$5:$A$154))=0,"",SUMPRODUCT(MAX((Counts!$B$5:$B$154=$A29)*(Counts!$C$5:$C$154=$C29)*Counts!$A$5:$A$154))),""))</f>
        <v/>
      </c>
      <c r="F29" s="7">
        <f>IF($A29="","",IF($E29="","",SUMIFS(Counts!$D$5:$D$154,Counts!$B$5:$B$154,$A29,Counts!$C$5:$C$154,$C29,Counts!$A$5:$A$154,$E29)-$D29))</f>
        <v/>
      </c>
      <c r="G29" s="12">
        <f>IF($A29="","",IFERROR(VLOOKUP($A29,SKUs!$A$5:$E$104,2,FALSE),""))</f>
        <v/>
      </c>
      <c r="H29" s="13">
        <f>IF($A29="","",IFERROR(VLOOKUP($A29,SKUs!$A$5:$E$104,3,FALSE),0))</f>
        <v/>
      </c>
      <c r="I29" s="13">
        <f>IF($A29="","",$D29*$H29)</f>
        <v/>
      </c>
      <c r="J29" s="14">
        <f>IF($A29="","",IFERROR(VLOOKUP($C29,Layout!$D$5:$G$204,2,FALSE),""))</f>
        <v/>
      </c>
      <c r="K29" s="14">
        <f>IF($A29="","",IF($E29="","",SUMIFS(Movements!$F$5:$F$204,Movements!$C$5:$C$204,$A29,Movements!$E$5:$E$204,$C29,Movements!$A$5:$A$204,"&gt;"&amp;$E29)-SUMIFS(Movements!$F$5:$F$204,Movements!$C$5:$C$204,$A29,Movements!$D$5:$D$204,$C29,Movements!$A$5:$A$204,"&gt;"&amp;$E29)))</f>
        <v/>
      </c>
      <c r="L29" s="14">
        <f>IF($A29="","",IF($E29="","",TODAY()-$E29))</f>
        <v/>
      </c>
      <c r="M29" s="12">
        <f>IF($A29="","",IF(COUNTIF(SKUs!$A$5:$A$104,$A29)=0,"⚠ this SKU is not on the SKUs tab",IF(COUNTIF(Layout!$D$5:$D$204,$C29)=0,"⚠ this bin is not on the Layout tab",IF(LEFT($C29,1)&lt;&gt;$B29,"⚠ the bin prefix does not match the zone",IF($D29&lt;0,"⚠ negative quantity — a movement is missing",IF(COUNTIFS(Locations!$A$5:$A$204,$A29,Locations!$C$5:$C$204,$C29)&gt;1,"⚠ this SKU and bin are listed twice",IF(AND($E29&lt;&gt;"",$F29&lt;&gt;0),"last count was out by "&amp;TEXT($F29,"+#,##0;-#,##0"),"")))))))</f>
        <v/>
      </c>
      <c r="N29" s="12">
        <f>IF($A29="","",$A29&amp;"#"&amp;COUNTIFS($A$5:$A29,$A29))</f>
        <v/>
      </c>
    </row>
    <row r="30">
      <c r="A30" s="9" t="n"/>
      <c r="B30" s="9" t="n"/>
      <c r="C30" s="9" t="n"/>
      <c r="D30" s="10" t="n"/>
      <c r="E30" s="11">
        <f>IF($A30="","",IFERROR(IF(SUMPRODUCT(MAX((Counts!$B$5:$B$154=$A30)*(Counts!$C$5:$C$154=$C30)*Counts!$A$5:$A$154))=0,"",SUMPRODUCT(MAX((Counts!$B$5:$B$154=$A30)*(Counts!$C$5:$C$154=$C30)*Counts!$A$5:$A$154))),""))</f>
        <v/>
      </c>
      <c r="F30" s="7">
        <f>IF($A30="","",IF($E30="","",SUMIFS(Counts!$D$5:$D$154,Counts!$B$5:$B$154,$A30,Counts!$C$5:$C$154,$C30,Counts!$A$5:$A$154,$E30)-$D30))</f>
        <v/>
      </c>
      <c r="G30" s="12">
        <f>IF($A30="","",IFERROR(VLOOKUP($A30,SKUs!$A$5:$E$104,2,FALSE),""))</f>
        <v/>
      </c>
      <c r="H30" s="13">
        <f>IF($A30="","",IFERROR(VLOOKUP($A30,SKUs!$A$5:$E$104,3,FALSE),0))</f>
        <v/>
      </c>
      <c r="I30" s="13">
        <f>IF($A30="","",$D30*$H30)</f>
        <v/>
      </c>
      <c r="J30" s="14">
        <f>IF($A30="","",IFERROR(VLOOKUP($C30,Layout!$D$5:$G$204,2,FALSE),""))</f>
        <v/>
      </c>
      <c r="K30" s="14">
        <f>IF($A30="","",IF($E30="","",SUMIFS(Movements!$F$5:$F$204,Movements!$C$5:$C$204,$A30,Movements!$E$5:$E$204,$C30,Movements!$A$5:$A$204,"&gt;"&amp;$E30)-SUMIFS(Movements!$F$5:$F$204,Movements!$C$5:$C$204,$A30,Movements!$D$5:$D$204,$C30,Movements!$A$5:$A$204,"&gt;"&amp;$E30)))</f>
        <v/>
      </c>
      <c r="L30" s="14">
        <f>IF($A30="","",IF($E30="","",TODAY()-$E30))</f>
        <v/>
      </c>
      <c r="M30" s="12">
        <f>IF($A30="","",IF(COUNTIF(SKUs!$A$5:$A$104,$A30)=0,"⚠ this SKU is not on the SKUs tab",IF(COUNTIF(Layout!$D$5:$D$204,$C30)=0,"⚠ this bin is not on the Layout tab",IF(LEFT($C30,1)&lt;&gt;$B30,"⚠ the bin prefix does not match the zone",IF($D30&lt;0,"⚠ negative quantity — a movement is missing",IF(COUNTIFS(Locations!$A$5:$A$204,$A30,Locations!$C$5:$C$204,$C30)&gt;1,"⚠ this SKU and bin are listed twice",IF(AND($E30&lt;&gt;"",$F30&lt;&gt;0),"last count was out by "&amp;TEXT($F30,"+#,##0;-#,##0"),"")))))))</f>
        <v/>
      </c>
      <c r="N30" s="12">
        <f>IF($A30="","",$A30&amp;"#"&amp;COUNTIFS($A$5:$A30,$A30))</f>
        <v/>
      </c>
    </row>
    <row r="31">
      <c r="A31" s="9" t="n"/>
      <c r="B31" s="9" t="n"/>
      <c r="C31" s="9" t="n"/>
      <c r="D31" s="10" t="n"/>
      <c r="E31" s="11">
        <f>IF($A31="","",IFERROR(IF(SUMPRODUCT(MAX((Counts!$B$5:$B$154=$A31)*(Counts!$C$5:$C$154=$C31)*Counts!$A$5:$A$154))=0,"",SUMPRODUCT(MAX((Counts!$B$5:$B$154=$A31)*(Counts!$C$5:$C$154=$C31)*Counts!$A$5:$A$154))),""))</f>
        <v/>
      </c>
      <c r="F31" s="7">
        <f>IF($A31="","",IF($E31="","",SUMIFS(Counts!$D$5:$D$154,Counts!$B$5:$B$154,$A31,Counts!$C$5:$C$154,$C31,Counts!$A$5:$A$154,$E31)-$D31))</f>
        <v/>
      </c>
      <c r="G31" s="12">
        <f>IF($A31="","",IFERROR(VLOOKUP($A31,SKUs!$A$5:$E$104,2,FALSE),""))</f>
        <v/>
      </c>
      <c r="H31" s="13">
        <f>IF($A31="","",IFERROR(VLOOKUP($A31,SKUs!$A$5:$E$104,3,FALSE),0))</f>
        <v/>
      </c>
      <c r="I31" s="13">
        <f>IF($A31="","",$D31*$H31)</f>
        <v/>
      </c>
      <c r="J31" s="14">
        <f>IF($A31="","",IFERROR(VLOOKUP($C31,Layout!$D$5:$G$204,2,FALSE),""))</f>
        <v/>
      </c>
      <c r="K31" s="14">
        <f>IF($A31="","",IF($E31="","",SUMIFS(Movements!$F$5:$F$204,Movements!$C$5:$C$204,$A31,Movements!$E$5:$E$204,$C31,Movements!$A$5:$A$204,"&gt;"&amp;$E31)-SUMIFS(Movements!$F$5:$F$204,Movements!$C$5:$C$204,$A31,Movements!$D$5:$D$204,$C31,Movements!$A$5:$A$204,"&gt;"&amp;$E31)))</f>
        <v/>
      </c>
      <c r="L31" s="14">
        <f>IF($A31="","",IF($E31="","",TODAY()-$E31))</f>
        <v/>
      </c>
      <c r="M31" s="12">
        <f>IF($A31="","",IF(COUNTIF(SKUs!$A$5:$A$104,$A31)=0,"⚠ this SKU is not on the SKUs tab",IF(COUNTIF(Layout!$D$5:$D$204,$C31)=0,"⚠ this bin is not on the Layout tab",IF(LEFT($C31,1)&lt;&gt;$B31,"⚠ the bin prefix does not match the zone",IF($D31&lt;0,"⚠ negative quantity — a movement is missing",IF(COUNTIFS(Locations!$A$5:$A$204,$A31,Locations!$C$5:$C$204,$C31)&gt;1,"⚠ this SKU and bin are listed twice",IF(AND($E31&lt;&gt;"",$F31&lt;&gt;0),"last count was out by "&amp;TEXT($F31,"+#,##0;-#,##0"),"")))))))</f>
        <v/>
      </c>
      <c r="N31" s="12">
        <f>IF($A31="","",$A31&amp;"#"&amp;COUNTIFS($A$5:$A31,$A31))</f>
        <v/>
      </c>
    </row>
    <row r="32">
      <c r="A32" s="9" t="n"/>
      <c r="B32" s="9" t="n"/>
      <c r="C32" s="9" t="n"/>
      <c r="D32" s="10" t="n"/>
      <c r="E32" s="11">
        <f>IF($A32="","",IFERROR(IF(SUMPRODUCT(MAX((Counts!$B$5:$B$154=$A32)*(Counts!$C$5:$C$154=$C32)*Counts!$A$5:$A$154))=0,"",SUMPRODUCT(MAX((Counts!$B$5:$B$154=$A32)*(Counts!$C$5:$C$154=$C32)*Counts!$A$5:$A$154))),""))</f>
        <v/>
      </c>
      <c r="F32" s="7">
        <f>IF($A32="","",IF($E32="","",SUMIFS(Counts!$D$5:$D$154,Counts!$B$5:$B$154,$A32,Counts!$C$5:$C$154,$C32,Counts!$A$5:$A$154,$E32)-$D32))</f>
        <v/>
      </c>
      <c r="G32" s="12">
        <f>IF($A32="","",IFERROR(VLOOKUP($A32,SKUs!$A$5:$E$104,2,FALSE),""))</f>
        <v/>
      </c>
      <c r="H32" s="13">
        <f>IF($A32="","",IFERROR(VLOOKUP($A32,SKUs!$A$5:$E$104,3,FALSE),0))</f>
        <v/>
      </c>
      <c r="I32" s="13">
        <f>IF($A32="","",$D32*$H32)</f>
        <v/>
      </c>
      <c r="J32" s="14">
        <f>IF($A32="","",IFERROR(VLOOKUP($C32,Layout!$D$5:$G$204,2,FALSE),""))</f>
        <v/>
      </c>
      <c r="K32" s="14">
        <f>IF($A32="","",IF($E32="","",SUMIFS(Movements!$F$5:$F$204,Movements!$C$5:$C$204,$A32,Movements!$E$5:$E$204,$C32,Movements!$A$5:$A$204,"&gt;"&amp;$E32)-SUMIFS(Movements!$F$5:$F$204,Movements!$C$5:$C$204,$A32,Movements!$D$5:$D$204,$C32,Movements!$A$5:$A$204,"&gt;"&amp;$E32)))</f>
        <v/>
      </c>
      <c r="L32" s="14">
        <f>IF($A32="","",IF($E32="","",TODAY()-$E32))</f>
        <v/>
      </c>
      <c r="M32" s="12">
        <f>IF($A32="","",IF(COUNTIF(SKUs!$A$5:$A$104,$A32)=0,"⚠ this SKU is not on the SKUs tab",IF(COUNTIF(Layout!$D$5:$D$204,$C32)=0,"⚠ this bin is not on the Layout tab",IF(LEFT($C32,1)&lt;&gt;$B32,"⚠ the bin prefix does not match the zone",IF($D32&lt;0,"⚠ negative quantity — a movement is missing",IF(COUNTIFS(Locations!$A$5:$A$204,$A32,Locations!$C$5:$C$204,$C32)&gt;1,"⚠ this SKU and bin are listed twice",IF(AND($E32&lt;&gt;"",$F32&lt;&gt;0),"last count was out by "&amp;TEXT($F32,"+#,##0;-#,##0"),"")))))))</f>
        <v/>
      </c>
      <c r="N32" s="12">
        <f>IF($A32="","",$A32&amp;"#"&amp;COUNTIFS($A$5:$A32,$A32))</f>
        <v/>
      </c>
    </row>
    <row r="33">
      <c r="A33" s="9" t="n"/>
      <c r="B33" s="9" t="n"/>
      <c r="C33" s="9" t="n"/>
      <c r="D33" s="10" t="n"/>
      <c r="E33" s="11">
        <f>IF($A33="","",IFERROR(IF(SUMPRODUCT(MAX((Counts!$B$5:$B$154=$A33)*(Counts!$C$5:$C$154=$C33)*Counts!$A$5:$A$154))=0,"",SUMPRODUCT(MAX((Counts!$B$5:$B$154=$A33)*(Counts!$C$5:$C$154=$C33)*Counts!$A$5:$A$154))),""))</f>
        <v/>
      </c>
      <c r="F33" s="7">
        <f>IF($A33="","",IF($E33="","",SUMIFS(Counts!$D$5:$D$154,Counts!$B$5:$B$154,$A33,Counts!$C$5:$C$154,$C33,Counts!$A$5:$A$154,$E33)-$D33))</f>
        <v/>
      </c>
      <c r="G33" s="12">
        <f>IF($A33="","",IFERROR(VLOOKUP($A33,SKUs!$A$5:$E$104,2,FALSE),""))</f>
        <v/>
      </c>
      <c r="H33" s="13">
        <f>IF($A33="","",IFERROR(VLOOKUP($A33,SKUs!$A$5:$E$104,3,FALSE),0))</f>
        <v/>
      </c>
      <c r="I33" s="13">
        <f>IF($A33="","",$D33*$H33)</f>
        <v/>
      </c>
      <c r="J33" s="14">
        <f>IF($A33="","",IFERROR(VLOOKUP($C33,Layout!$D$5:$G$204,2,FALSE),""))</f>
        <v/>
      </c>
      <c r="K33" s="14">
        <f>IF($A33="","",IF($E33="","",SUMIFS(Movements!$F$5:$F$204,Movements!$C$5:$C$204,$A33,Movements!$E$5:$E$204,$C33,Movements!$A$5:$A$204,"&gt;"&amp;$E33)-SUMIFS(Movements!$F$5:$F$204,Movements!$C$5:$C$204,$A33,Movements!$D$5:$D$204,$C33,Movements!$A$5:$A$204,"&gt;"&amp;$E33)))</f>
        <v/>
      </c>
      <c r="L33" s="14">
        <f>IF($A33="","",IF($E33="","",TODAY()-$E33))</f>
        <v/>
      </c>
      <c r="M33" s="12">
        <f>IF($A33="","",IF(COUNTIF(SKUs!$A$5:$A$104,$A33)=0,"⚠ this SKU is not on the SKUs tab",IF(COUNTIF(Layout!$D$5:$D$204,$C33)=0,"⚠ this bin is not on the Layout tab",IF(LEFT($C33,1)&lt;&gt;$B33,"⚠ the bin prefix does not match the zone",IF($D33&lt;0,"⚠ negative quantity — a movement is missing",IF(COUNTIFS(Locations!$A$5:$A$204,$A33,Locations!$C$5:$C$204,$C33)&gt;1,"⚠ this SKU and bin are listed twice",IF(AND($E33&lt;&gt;"",$F33&lt;&gt;0),"last count was out by "&amp;TEXT($F33,"+#,##0;-#,##0"),"")))))))</f>
        <v/>
      </c>
      <c r="N33" s="12">
        <f>IF($A33="","",$A33&amp;"#"&amp;COUNTIFS($A$5:$A33,$A33))</f>
        <v/>
      </c>
    </row>
    <row r="34">
      <c r="A34" s="9" t="n"/>
      <c r="B34" s="9" t="n"/>
      <c r="C34" s="9" t="n"/>
      <c r="D34" s="10" t="n"/>
      <c r="E34" s="11">
        <f>IF($A34="","",IFERROR(IF(SUMPRODUCT(MAX((Counts!$B$5:$B$154=$A34)*(Counts!$C$5:$C$154=$C34)*Counts!$A$5:$A$154))=0,"",SUMPRODUCT(MAX((Counts!$B$5:$B$154=$A34)*(Counts!$C$5:$C$154=$C34)*Counts!$A$5:$A$154))),""))</f>
        <v/>
      </c>
      <c r="F34" s="7">
        <f>IF($A34="","",IF($E34="","",SUMIFS(Counts!$D$5:$D$154,Counts!$B$5:$B$154,$A34,Counts!$C$5:$C$154,$C34,Counts!$A$5:$A$154,$E34)-$D34))</f>
        <v/>
      </c>
      <c r="G34" s="12">
        <f>IF($A34="","",IFERROR(VLOOKUP($A34,SKUs!$A$5:$E$104,2,FALSE),""))</f>
        <v/>
      </c>
      <c r="H34" s="13">
        <f>IF($A34="","",IFERROR(VLOOKUP($A34,SKUs!$A$5:$E$104,3,FALSE),0))</f>
        <v/>
      </c>
      <c r="I34" s="13">
        <f>IF($A34="","",$D34*$H34)</f>
        <v/>
      </c>
      <c r="J34" s="14">
        <f>IF($A34="","",IFERROR(VLOOKUP($C34,Layout!$D$5:$G$204,2,FALSE),""))</f>
        <v/>
      </c>
      <c r="K34" s="14">
        <f>IF($A34="","",IF($E34="","",SUMIFS(Movements!$F$5:$F$204,Movements!$C$5:$C$204,$A34,Movements!$E$5:$E$204,$C34,Movements!$A$5:$A$204,"&gt;"&amp;$E34)-SUMIFS(Movements!$F$5:$F$204,Movements!$C$5:$C$204,$A34,Movements!$D$5:$D$204,$C34,Movements!$A$5:$A$204,"&gt;"&amp;$E34)))</f>
        <v/>
      </c>
      <c r="L34" s="14">
        <f>IF($A34="","",IF($E34="","",TODAY()-$E34))</f>
        <v/>
      </c>
      <c r="M34" s="12">
        <f>IF($A34="","",IF(COUNTIF(SKUs!$A$5:$A$104,$A34)=0,"⚠ this SKU is not on the SKUs tab",IF(COUNTIF(Layout!$D$5:$D$204,$C34)=0,"⚠ this bin is not on the Layout tab",IF(LEFT($C34,1)&lt;&gt;$B34,"⚠ the bin prefix does not match the zone",IF($D34&lt;0,"⚠ negative quantity — a movement is missing",IF(COUNTIFS(Locations!$A$5:$A$204,$A34,Locations!$C$5:$C$204,$C34)&gt;1,"⚠ this SKU and bin are listed twice",IF(AND($E34&lt;&gt;"",$F34&lt;&gt;0),"last count was out by "&amp;TEXT($F34,"+#,##0;-#,##0"),"")))))))</f>
        <v/>
      </c>
      <c r="N34" s="12">
        <f>IF($A34="","",$A34&amp;"#"&amp;COUNTIFS($A$5:$A34,$A34))</f>
        <v/>
      </c>
    </row>
    <row r="35">
      <c r="A35" s="9" t="n"/>
      <c r="B35" s="9" t="n"/>
      <c r="C35" s="9" t="n"/>
      <c r="D35" s="10" t="n"/>
      <c r="E35" s="11">
        <f>IF($A35="","",IFERROR(IF(SUMPRODUCT(MAX((Counts!$B$5:$B$154=$A35)*(Counts!$C$5:$C$154=$C35)*Counts!$A$5:$A$154))=0,"",SUMPRODUCT(MAX((Counts!$B$5:$B$154=$A35)*(Counts!$C$5:$C$154=$C35)*Counts!$A$5:$A$154))),""))</f>
        <v/>
      </c>
      <c r="F35" s="7">
        <f>IF($A35="","",IF($E35="","",SUMIFS(Counts!$D$5:$D$154,Counts!$B$5:$B$154,$A35,Counts!$C$5:$C$154,$C35,Counts!$A$5:$A$154,$E35)-$D35))</f>
        <v/>
      </c>
      <c r="G35" s="12">
        <f>IF($A35="","",IFERROR(VLOOKUP($A35,SKUs!$A$5:$E$104,2,FALSE),""))</f>
        <v/>
      </c>
      <c r="H35" s="13">
        <f>IF($A35="","",IFERROR(VLOOKUP($A35,SKUs!$A$5:$E$104,3,FALSE),0))</f>
        <v/>
      </c>
      <c r="I35" s="13">
        <f>IF($A35="","",$D35*$H35)</f>
        <v/>
      </c>
      <c r="J35" s="14">
        <f>IF($A35="","",IFERROR(VLOOKUP($C35,Layout!$D$5:$G$204,2,FALSE),""))</f>
        <v/>
      </c>
      <c r="K35" s="14">
        <f>IF($A35="","",IF($E35="","",SUMIFS(Movements!$F$5:$F$204,Movements!$C$5:$C$204,$A35,Movements!$E$5:$E$204,$C35,Movements!$A$5:$A$204,"&gt;"&amp;$E35)-SUMIFS(Movements!$F$5:$F$204,Movements!$C$5:$C$204,$A35,Movements!$D$5:$D$204,$C35,Movements!$A$5:$A$204,"&gt;"&amp;$E35)))</f>
        <v/>
      </c>
      <c r="L35" s="14">
        <f>IF($A35="","",IF($E35="","",TODAY()-$E35))</f>
        <v/>
      </c>
      <c r="M35" s="12">
        <f>IF($A35="","",IF(COUNTIF(SKUs!$A$5:$A$104,$A35)=0,"⚠ this SKU is not on the SKUs tab",IF(COUNTIF(Layout!$D$5:$D$204,$C35)=0,"⚠ this bin is not on the Layout tab",IF(LEFT($C35,1)&lt;&gt;$B35,"⚠ the bin prefix does not match the zone",IF($D35&lt;0,"⚠ negative quantity — a movement is missing",IF(COUNTIFS(Locations!$A$5:$A$204,$A35,Locations!$C$5:$C$204,$C35)&gt;1,"⚠ this SKU and bin are listed twice",IF(AND($E35&lt;&gt;"",$F35&lt;&gt;0),"last count was out by "&amp;TEXT($F35,"+#,##0;-#,##0"),"")))))))</f>
        <v/>
      </c>
      <c r="N35" s="12">
        <f>IF($A35="","",$A35&amp;"#"&amp;COUNTIFS($A$5:$A35,$A35))</f>
        <v/>
      </c>
    </row>
    <row r="36">
      <c r="A36" s="9" t="n"/>
      <c r="B36" s="9" t="n"/>
      <c r="C36" s="9" t="n"/>
      <c r="D36" s="10" t="n"/>
      <c r="E36" s="11">
        <f>IF($A36="","",IFERROR(IF(SUMPRODUCT(MAX((Counts!$B$5:$B$154=$A36)*(Counts!$C$5:$C$154=$C36)*Counts!$A$5:$A$154))=0,"",SUMPRODUCT(MAX((Counts!$B$5:$B$154=$A36)*(Counts!$C$5:$C$154=$C36)*Counts!$A$5:$A$154))),""))</f>
        <v/>
      </c>
      <c r="F36" s="7">
        <f>IF($A36="","",IF($E36="","",SUMIFS(Counts!$D$5:$D$154,Counts!$B$5:$B$154,$A36,Counts!$C$5:$C$154,$C36,Counts!$A$5:$A$154,$E36)-$D36))</f>
        <v/>
      </c>
      <c r="G36" s="12">
        <f>IF($A36="","",IFERROR(VLOOKUP($A36,SKUs!$A$5:$E$104,2,FALSE),""))</f>
        <v/>
      </c>
      <c r="H36" s="13">
        <f>IF($A36="","",IFERROR(VLOOKUP($A36,SKUs!$A$5:$E$104,3,FALSE),0))</f>
        <v/>
      </c>
      <c r="I36" s="13">
        <f>IF($A36="","",$D36*$H36)</f>
        <v/>
      </c>
      <c r="J36" s="14">
        <f>IF($A36="","",IFERROR(VLOOKUP($C36,Layout!$D$5:$G$204,2,FALSE),""))</f>
        <v/>
      </c>
      <c r="K36" s="14">
        <f>IF($A36="","",IF($E36="","",SUMIFS(Movements!$F$5:$F$204,Movements!$C$5:$C$204,$A36,Movements!$E$5:$E$204,$C36,Movements!$A$5:$A$204,"&gt;"&amp;$E36)-SUMIFS(Movements!$F$5:$F$204,Movements!$C$5:$C$204,$A36,Movements!$D$5:$D$204,$C36,Movements!$A$5:$A$204,"&gt;"&amp;$E36)))</f>
        <v/>
      </c>
      <c r="L36" s="14">
        <f>IF($A36="","",IF($E36="","",TODAY()-$E36))</f>
        <v/>
      </c>
      <c r="M36" s="12">
        <f>IF($A36="","",IF(COUNTIF(SKUs!$A$5:$A$104,$A36)=0,"⚠ this SKU is not on the SKUs tab",IF(COUNTIF(Layout!$D$5:$D$204,$C36)=0,"⚠ this bin is not on the Layout tab",IF(LEFT($C36,1)&lt;&gt;$B36,"⚠ the bin prefix does not match the zone",IF($D36&lt;0,"⚠ negative quantity — a movement is missing",IF(COUNTIFS(Locations!$A$5:$A$204,$A36,Locations!$C$5:$C$204,$C36)&gt;1,"⚠ this SKU and bin are listed twice",IF(AND($E36&lt;&gt;"",$F36&lt;&gt;0),"last count was out by "&amp;TEXT($F36,"+#,##0;-#,##0"),"")))))))</f>
        <v/>
      </c>
      <c r="N36" s="12">
        <f>IF($A36="","",$A36&amp;"#"&amp;COUNTIFS($A$5:$A36,$A36))</f>
        <v/>
      </c>
    </row>
    <row r="37">
      <c r="A37" s="9" t="n"/>
      <c r="B37" s="9" t="n"/>
      <c r="C37" s="9" t="n"/>
      <c r="D37" s="10" t="n"/>
      <c r="E37" s="11">
        <f>IF($A37="","",IFERROR(IF(SUMPRODUCT(MAX((Counts!$B$5:$B$154=$A37)*(Counts!$C$5:$C$154=$C37)*Counts!$A$5:$A$154))=0,"",SUMPRODUCT(MAX((Counts!$B$5:$B$154=$A37)*(Counts!$C$5:$C$154=$C37)*Counts!$A$5:$A$154))),""))</f>
        <v/>
      </c>
      <c r="F37" s="7">
        <f>IF($A37="","",IF($E37="","",SUMIFS(Counts!$D$5:$D$154,Counts!$B$5:$B$154,$A37,Counts!$C$5:$C$154,$C37,Counts!$A$5:$A$154,$E37)-$D37))</f>
        <v/>
      </c>
      <c r="G37" s="12">
        <f>IF($A37="","",IFERROR(VLOOKUP($A37,SKUs!$A$5:$E$104,2,FALSE),""))</f>
        <v/>
      </c>
      <c r="H37" s="13">
        <f>IF($A37="","",IFERROR(VLOOKUP($A37,SKUs!$A$5:$E$104,3,FALSE),0))</f>
        <v/>
      </c>
      <c r="I37" s="13">
        <f>IF($A37="","",$D37*$H37)</f>
        <v/>
      </c>
      <c r="J37" s="14">
        <f>IF($A37="","",IFERROR(VLOOKUP($C37,Layout!$D$5:$G$204,2,FALSE),""))</f>
        <v/>
      </c>
      <c r="K37" s="14">
        <f>IF($A37="","",IF($E37="","",SUMIFS(Movements!$F$5:$F$204,Movements!$C$5:$C$204,$A37,Movements!$E$5:$E$204,$C37,Movements!$A$5:$A$204,"&gt;"&amp;$E37)-SUMIFS(Movements!$F$5:$F$204,Movements!$C$5:$C$204,$A37,Movements!$D$5:$D$204,$C37,Movements!$A$5:$A$204,"&gt;"&amp;$E37)))</f>
        <v/>
      </c>
      <c r="L37" s="14">
        <f>IF($A37="","",IF($E37="","",TODAY()-$E37))</f>
        <v/>
      </c>
      <c r="M37" s="12">
        <f>IF($A37="","",IF(COUNTIF(SKUs!$A$5:$A$104,$A37)=0,"⚠ this SKU is not on the SKUs tab",IF(COUNTIF(Layout!$D$5:$D$204,$C37)=0,"⚠ this bin is not on the Layout tab",IF(LEFT($C37,1)&lt;&gt;$B37,"⚠ the bin prefix does not match the zone",IF($D37&lt;0,"⚠ negative quantity — a movement is missing",IF(COUNTIFS(Locations!$A$5:$A$204,$A37,Locations!$C$5:$C$204,$C37)&gt;1,"⚠ this SKU and bin are listed twice",IF(AND($E37&lt;&gt;"",$F37&lt;&gt;0),"last count was out by "&amp;TEXT($F37,"+#,##0;-#,##0"),"")))))))</f>
        <v/>
      </c>
      <c r="N37" s="12">
        <f>IF($A37="","",$A37&amp;"#"&amp;COUNTIFS($A$5:$A37,$A37))</f>
        <v/>
      </c>
    </row>
    <row r="38">
      <c r="A38" s="9" t="n"/>
      <c r="B38" s="9" t="n"/>
      <c r="C38" s="9" t="n"/>
      <c r="D38" s="10" t="n"/>
      <c r="E38" s="11">
        <f>IF($A38="","",IFERROR(IF(SUMPRODUCT(MAX((Counts!$B$5:$B$154=$A38)*(Counts!$C$5:$C$154=$C38)*Counts!$A$5:$A$154))=0,"",SUMPRODUCT(MAX((Counts!$B$5:$B$154=$A38)*(Counts!$C$5:$C$154=$C38)*Counts!$A$5:$A$154))),""))</f>
        <v/>
      </c>
      <c r="F38" s="7">
        <f>IF($A38="","",IF($E38="","",SUMIFS(Counts!$D$5:$D$154,Counts!$B$5:$B$154,$A38,Counts!$C$5:$C$154,$C38,Counts!$A$5:$A$154,$E38)-$D38))</f>
        <v/>
      </c>
      <c r="G38" s="12">
        <f>IF($A38="","",IFERROR(VLOOKUP($A38,SKUs!$A$5:$E$104,2,FALSE),""))</f>
        <v/>
      </c>
      <c r="H38" s="13">
        <f>IF($A38="","",IFERROR(VLOOKUP($A38,SKUs!$A$5:$E$104,3,FALSE),0))</f>
        <v/>
      </c>
      <c r="I38" s="13">
        <f>IF($A38="","",$D38*$H38)</f>
        <v/>
      </c>
      <c r="J38" s="14">
        <f>IF($A38="","",IFERROR(VLOOKUP($C38,Layout!$D$5:$G$204,2,FALSE),""))</f>
        <v/>
      </c>
      <c r="K38" s="14">
        <f>IF($A38="","",IF($E38="","",SUMIFS(Movements!$F$5:$F$204,Movements!$C$5:$C$204,$A38,Movements!$E$5:$E$204,$C38,Movements!$A$5:$A$204,"&gt;"&amp;$E38)-SUMIFS(Movements!$F$5:$F$204,Movements!$C$5:$C$204,$A38,Movements!$D$5:$D$204,$C38,Movements!$A$5:$A$204,"&gt;"&amp;$E38)))</f>
        <v/>
      </c>
      <c r="L38" s="14">
        <f>IF($A38="","",IF($E38="","",TODAY()-$E38))</f>
        <v/>
      </c>
      <c r="M38" s="12">
        <f>IF($A38="","",IF(COUNTIF(SKUs!$A$5:$A$104,$A38)=0,"⚠ this SKU is not on the SKUs tab",IF(COUNTIF(Layout!$D$5:$D$204,$C38)=0,"⚠ this bin is not on the Layout tab",IF(LEFT($C38,1)&lt;&gt;$B38,"⚠ the bin prefix does not match the zone",IF($D38&lt;0,"⚠ negative quantity — a movement is missing",IF(COUNTIFS(Locations!$A$5:$A$204,$A38,Locations!$C$5:$C$204,$C38)&gt;1,"⚠ this SKU and bin are listed twice",IF(AND($E38&lt;&gt;"",$F38&lt;&gt;0),"last count was out by "&amp;TEXT($F38,"+#,##0;-#,##0"),"")))))))</f>
        <v/>
      </c>
      <c r="N38" s="12">
        <f>IF($A38="","",$A38&amp;"#"&amp;COUNTIFS($A$5:$A38,$A38))</f>
        <v/>
      </c>
    </row>
    <row r="39">
      <c r="A39" s="9" t="n"/>
      <c r="B39" s="9" t="n"/>
      <c r="C39" s="9" t="n"/>
      <c r="D39" s="10" t="n"/>
      <c r="E39" s="11">
        <f>IF($A39="","",IFERROR(IF(SUMPRODUCT(MAX((Counts!$B$5:$B$154=$A39)*(Counts!$C$5:$C$154=$C39)*Counts!$A$5:$A$154))=0,"",SUMPRODUCT(MAX((Counts!$B$5:$B$154=$A39)*(Counts!$C$5:$C$154=$C39)*Counts!$A$5:$A$154))),""))</f>
        <v/>
      </c>
      <c r="F39" s="7">
        <f>IF($A39="","",IF($E39="","",SUMIFS(Counts!$D$5:$D$154,Counts!$B$5:$B$154,$A39,Counts!$C$5:$C$154,$C39,Counts!$A$5:$A$154,$E39)-$D39))</f>
        <v/>
      </c>
      <c r="G39" s="12">
        <f>IF($A39="","",IFERROR(VLOOKUP($A39,SKUs!$A$5:$E$104,2,FALSE),""))</f>
        <v/>
      </c>
      <c r="H39" s="13">
        <f>IF($A39="","",IFERROR(VLOOKUP($A39,SKUs!$A$5:$E$104,3,FALSE),0))</f>
        <v/>
      </c>
      <c r="I39" s="13">
        <f>IF($A39="","",$D39*$H39)</f>
        <v/>
      </c>
      <c r="J39" s="14">
        <f>IF($A39="","",IFERROR(VLOOKUP($C39,Layout!$D$5:$G$204,2,FALSE),""))</f>
        <v/>
      </c>
      <c r="K39" s="14">
        <f>IF($A39="","",IF($E39="","",SUMIFS(Movements!$F$5:$F$204,Movements!$C$5:$C$204,$A39,Movements!$E$5:$E$204,$C39,Movements!$A$5:$A$204,"&gt;"&amp;$E39)-SUMIFS(Movements!$F$5:$F$204,Movements!$C$5:$C$204,$A39,Movements!$D$5:$D$204,$C39,Movements!$A$5:$A$204,"&gt;"&amp;$E39)))</f>
        <v/>
      </c>
      <c r="L39" s="14">
        <f>IF($A39="","",IF($E39="","",TODAY()-$E39))</f>
        <v/>
      </c>
      <c r="M39" s="12">
        <f>IF($A39="","",IF(COUNTIF(SKUs!$A$5:$A$104,$A39)=0,"⚠ this SKU is not on the SKUs tab",IF(COUNTIF(Layout!$D$5:$D$204,$C39)=0,"⚠ this bin is not on the Layout tab",IF(LEFT($C39,1)&lt;&gt;$B39,"⚠ the bin prefix does not match the zone",IF($D39&lt;0,"⚠ negative quantity — a movement is missing",IF(COUNTIFS(Locations!$A$5:$A$204,$A39,Locations!$C$5:$C$204,$C39)&gt;1,"⚠ this SKU and bin are listed twice",IF(AND($E39&lt;&gt;"",$F39&lt;&gt;0),"last count was out by "&amp;TEXT($F39,"+#,##0;-#,##0"),"")))))))</f>
        <v/>
      </c>
      <c r="N39" s="12">
        <f>IF($A39="","",$A39&amp;"#"&amp;COUNTIFS($A$5:$A39,$A39))</f>
        <v/>
      </c>
    </row>
    <row r="40">
      <c r="A40" s="9" t="n"/>
      <c r="B40" s="9" t="n"/>
      <c r="C40" s="9" t="n"/>
      <c r="D40" s="10" t="n"/>
      <c r="E40" s="11">
        <f>IF($A40="","",IFERROR(IF(SUMPRODUCT(MAX((Counts!$B$5:$B$154=$A40)*(Counts!$C$5:$C$154=$C40)*Counts!$A$5:$A$154))=0,"",SUMPRODUCT(MAX((Counts!$B$5:$B$154=$A40)*(Counts!$C$5:$C$154=$C40)*Counts!$A$5:$A$154))),""))</f>
        <v/>
      </c>
      <c r="F40" s="7">
        <f>IF($A40="","",IF($E40="","",SUMIFS(Counts!$D$5:$D$154,Counts!$B$5:$B$154,$A40,Counts!$C$5:$C$154,$C40,Counts!$A$5:$A$154,$E40)-$D40))</f>
        <v/>
      </c>
      <c r="G40" s="12">
        <f>IF($A40="","",IFERROR(VLOOKUP($A40,SKUs!$A$5:$E$104,2,FALSE),""))</f>
        <v/>
      </c>
      <c r="H40" s="13">
        <f>IF($A40="","",IFERROR(VLOOKUP($A40,SKUs!$A$5:$E$104,3,FALSE),0))</f>
        <v/>
      </c>
      <c r="I40" s="13">
        <f>IF($A40="","",$D40*$H40)</f>
        <v/>
      </c>
      <c r="J40" s="14">
        <f>IF($A40="","",IFERROR(VLOOKUP($C40,Layout!$D$5:$G$204,2,FALSE),""))</f>
        <v/>
      </c>
      <c r="K40" s="14">
        <f>IF($A40="","",IF($E40="","",SUMIFS(Movements!$F$5:$F$204,Movements!$C$5:$C$204,$A40,Movements!$E$5:$E$204,$C40,Movements!$A$5:$A$204,"&gt;"&amp;$E40)-SUMIFS(Movements!$F$5:$F$204,Movements!$C$5:$C$204,$A40,Movements!$D$5:$D$204,$C40,Movements!$A$5:$A$204,"&gt;"&amp;$E40)))</f>
        <v/>
      </c>
      <c r="L40" s="14">
        <f>IF($A40="","",IF($E40="","",TODAY()-$E40))</f>
        <v/>
      </c>
      <c r="M40" s="12">
        <f>IF($A40="","",IF(COUNTIF(SKUs!$A$5:$A$104,$A40)=0,"⚠ this SKU is not on the SKUs tab",IF(COUNTIF(Layout!$D$5:$D$204,$C40)=0,"⚠ this bin is not on the Layout tab",IF(LEFT($C40,1)&lt;&gt;$B40,"⚠ the bin prefix does not match the zone",IF($D40&lt;0,"⚠ negative quantity — a movement is missing",IF(COUNTIFS(Locations!$A$5:$A$204,$A40,Locations!$C$5:$C$204,$C40)&gt;1,"⚠ this SKU and bin are listed twice",IF(AND($E40&lt;&gt;"",$F40&lt;&gt;0),"last count was out by "&amp;TEXT($F40,"+#,##0;-#,##0"),"")))))))</f>
        <v/>
      </c>
      <c r="N40" s="12">
        <f>IF($A40="","",$A40&amp;"#"&amp;COUNTIFS($A$5:$A40,$A40))</f>
        <v/>
      </c>
    </row>
    <row r="41">
      <c r="A41" s="9" t="n"/>
      <c r="B41" s="9" t="n"/>
      <c r="C41" s="9" t="n"/>
      <c r="D41" s="10" t="n"/>
      <c r="E41" s="11">
        <f>IF($A41="","",IFERROR(IF(SUMPRODUCT(MAX((Counts!$B$5:$B$154=$A41)*(Counts!$C$5:$C$154=$C41)*Counts!$A$5:$A$154))=0,"",SUMPRODUCT(MAX((Counts!$B$5:$B$154=$A41)*(Counts!$C$5:$C$154=$C41)*Counts!$A$5:$A$154))),""))</f>
        <v/>
      </c>
      <c r="F41" s="7">
        <f>IF($A41="","",IF($E41="","",SUMIFS(Counts!$D$5:$D$154,Counts!$B$5:$B$154,$A41,Counts!$C$5:$C$154,$C41,Counts!$A$5:$A$154,$E41)-$D41))</f>
        <v/>
      </c>
      <c r="G41" s="12">
        <f>IF($A41="","",IFERROR(VLOOKUP($A41,SKUs!$A$5:$E$104,2,FALSE),""))</f>
        <v/>
      </c>
      <c r="H41" s="13">
        <f>IF($A41="","",IFERROR(VLOOKUP($A41,SKUs!$A$5:$E$104,3,FALSE),0))</f>
        <v/>
      </c>
      <c r="I41" s="13">
        <f>IF($A41="","",$D41*$H41)</f>
        <v/>
      </c>
      <c r="J41" s="14">
        <f>IF($A41="","",IFERROR(VLOOKUP($C41,Layout!$D$5:$G$204,2,FALSE),""))</f>
        <v/>
      </c>
      <c r="K41" s="14">
        <f>IF($A41="","",IF($E41="","",SUMIFS(Movements!$F$5:$F$204,Movements!$C$5:$C$204,$A41,Movements!$E$5:$E$204,$C41,Movements!$A$5:$A$204,"&gt;"&amp;$E41)-SUMIFS(Movements!$F$5:$F$204,Movements!$C$5:$C$204,$A41,Movements!$D$5:$D$204,$C41,Movements!$A$5:$A$204,"&gt;"&amp;$E41)))</f>
        <v/>
      </c>
      <c r="L41" s="14">
        <f>IF($A41="","",IF($E41="","",TODAY()-$E41))</f>
        <v/>
      </c>
      <c r="M41" s="12">
        <f>IF($A41="","",IF(COUNTIF(SKUs!$A$5:$A$104,$A41)=0,"⚠ this SKU is not on the SKUs tab",IF(COUNTIF(Layout!$D$5:$D$204,$C41)=0,"⚠ this bin is not on the Layout tab",IF(LEFT($C41,1)&lt;&gt;$B41,"⚠ the bin prefix does not match the zone",IF($D41&lt;0,"⚠ negative quantity — a movement is missing",IF(COUNTIFS(Locations!$A$5:$A$204,$A41,Locations!$C$5:$C$204,$C41)&gt;1,"⚠ this SKU and bin are listed twice",IF(AND($E41&lt;&gt;"",$F41&lt;&gt;0),"last count was out by "&amp;TEXT($F41,"+#,##0;-#,##0"),"")))))))</f>
        <v/>
      </c>
      <c r="N41" s="12">
        <f>IF($A41="","",$A41&amp;"#"&amp;COUNTIFS($A$5:$A41,$A41))</f>
        <v/>
      </c>
    </row>
    <row r="42">
      <c r="A42" s="9" t="n"/>
      <c r="B42" s="9" t="n"/>
      <c r="C42" s="9" t="n"/>
      <c r="D42" s="10" t="n"/>
      <c r="E42" s="11">
        <f>IF($A42="","",IFERROR(IF(SUMPRODUCT(MAX((Counts!$B$5:$B$154=$A42)*(Counts!$C$5:$C$154=$C42)*Counts!$A$5:$A$154))=0,"",SUMPRODUCT(MAX((Counts!$B$5:$B$154=$A42)*(Counts!$C$5:$C$154=$C42)*Counts!$A$5:$A$154))),""))</f>
        <v/>
      </c>
      <c r="F42" s="7">
        <f>IF($A42="","",IF($E42="","",SUMIFS(Counts!$D$5:$D$154,Counts!$B$5:$B$154,$A42,Counts!$C$5:$C$154,$C42,Counts!$A$5:$A$154,$E42)-$D42))</f>
        <v/>
      </c>
      <c r="G42" s="12">
        <f>IF($A42="","",IFERROR(VLOOKUP($A42,SKUs!$A$5:$E$104,2,FALSE),""))</f>
        <v/>
      </c>
      <c r="H42" s="13">
        <f>IF($A42="","",IFERROR(VLOOKUP($A42,SKUs!$A$5:$E$104,3,FALSE),0))</f>
        <v/>
      </c>
      <c r="I42" s="13">
        <f>IF($A42="","",$D42*$H42)</f>
        <v/>
      </c>
      <c r="J42" s="14">
        <f>IF($A42="","",IFERROR(VLOOKUP($C42,Layout!$D$5:$G$204,2,FALSE),""))</f>
        <v/>
      </c>
      <c r="K42" s="14">
        <f>IF($A42="","",IF($E42="","",SUMIFS(Movements!$F$5:$F$204,Movements!$C$5:$C$204,$A42,Movements!$E$5:$E$204,$C42,Movements!$A$5:$A$204,"&gt;"&amp;$E42)-SUMIFS(Movements!$F$5:$F$204,Movements!$C$5:$C$204,$A42,Movements!$D$5:$D$204,$C42,Movements!$A$5:$A$204,"&gt;"&amp;$E42)))</f>
        <v/>
      </c>
      <c r="L42" s="14">
        <f>IF($A42="","",IF($E42="","",TODAY()-$E42))</f>
        <v/>
      </c>
      <c r="M42" s="12">
        <f>IF($A42="","",IF(COUNTIF(SKUs!$A$5:$A$104,$A42)=0,"⚠ this SKU is not on the SKUs tab",IF(COUNTIF(Layout!$D$5:$D$204,$C42)=0,"⚠ this bin is not on the Layout tab",IF(LEFT($C42,1)&lt;&gt;$B42,"⚠ the bin prefix does not match the zone",IF($D42&lt;0,"⚠ negative quantity — a movement is missing",IF(COUNTIFS(Locations!$A$5:$A$204,$A42,Locations!$C$5:$C$204,$C42)&gt;1,"⚠ this SKU and bin are listed twice",IF(AND($E42&lt;&gt;"",$F42&lt;&gt;0),"last count was out by "&amp;TEXT($F42,"+#,##0;-#,##0"),"")))))))</f>
        <v/>
      </c>
      <c r="N42" s="12">
        <f>IF($A42="","",$A42&amp;"#"&amp;COUNTIFS($A$5:$A42,$A42))</f>
        <v/>
      </c>
    </row>
    <row r="43">
      <c r="A43" s="9" t="n"/>
      <c r="B43" s="9" t="n"/>
      <c r="C43" s="9" t="n"/>
      <c r="D43" s="10" t="n"/>
      <c r="E43" s="11">
        <f>IF($A43="","",IFERROR(IF(SUMPRODUCT(MAX((Counts!$B$5:$B$154=$A43)*(Counts!$C$5:$C$154=$C43)*Counts!$A$5:$A$154))=0,"",SUMPRODUCT(MAX((Counts!$B$5:$B$154=$A43)*(Counts!$C$5:$C$154=$C43)*Counts!$A$5:$A$154))),""))</f>
        <v/>
      </c>
      <c r="F43" s="7">
        <f>IF($A43="","",IF($E43="","",SUMIFS(Counts!$D$5:$D$154,Counts!$B$5:$B$154,$A43,Counts!$C$5:$C$154,$C43,Counts!$A$5:$A$154,$E43)-$D43))</f>
        <v/>
      </c>
      <c r="G43" s="12">
        <f>IF($A43="","",IFERROR(VLOOKUP($A43,SKUs!$A$5:$E$104,2,FALSE),""))</f>
        <v/>
      </c>
      <c r="H43" s="13">
        <f>IF($A43="","",IFERROR(VLOOKUP($A43,SKUs!$A$5:$E$104,3,FALSE),0))</f>
        <v/>
      </c>
      <c r="I43" s="13">
        <f>IF($A43="","",$D43*$H43)</f>
        <v/>
      </c>
      <c r="J43" s="14">
        <f>IF($A43="","",IFERROR(VLOOKUP($C43,Layout!$D$5:$G$204,2,FALSE),""))</f>
        <v/>
      </c>
      <c r="K43" s="14">
        <f>IF($A43="","",IF($E43="","",SUMIFS(Movements!$F$5:$F$204,Movements!$C$5:$C$204,$A43,Movements!$E$5:$E$204,$C43,Movements!$A$5:$A$204,"&gt;"&amp;$E43)-SUMIFS(Movements!$F$5:$F$204,Movements!$C$5:$C$204,$A43,Movements!$D$5:$D$204,$C43,Movements!$A$5:$A$204,"&gt;"&amp;$E43)))</f>
        <v/>
      </c>
      <c r="L43" s="14">
        <f>IF($A43="","",IF($E43="","",TODAY()-$E43))</f>
        <v/>
      </c>
      <c r="M43" s="12">
        <f>IF($A43="","",IF(COUNTIF(SKUs!$A$5:$A$104,$A43)=0,"⚠ this SKU is not on the SKUs tab",IF(COUNTIF(Layout!$D$5:$D$204,$C43)=0,"⚠ this bin is not on the Layout tab",IF(LEFT($C43,1)&lt;&gt;$B43,"⚠ the bin prefix does not match the zone",IF($D43&lt;0,"⚠ negative quantity — a movement is missing",IF(COUNTIFS(Locations!$A$5:$A$204,$A43,Locations!$C$5:$C$204,$C43)&gt;1,"⚠ this SKU and bin are listed twice",IF(AND($E43&lt;&gt;"",$F43&lt;&gt;0),"last count was out by "&amp;TEXT($F43,"+#,##0;-#,##0"),"")))))))</f>
        <v/>
      </c>
      <c r="N43" s="12">
        <f>IF($A43="","",$A43&amp;"#"&amp;COUNTIFS($A$5:$A43,$A43))</f>
        <v/>
      </c>
    </row>
    <row r="44">
      <c r="A44" s="9" t="n"/>
      <c r="B44" s="9" t="n"/>
      <c r="C44" s="9" t="n"/>
      <c r="D44" s="10" t="n"/>
      <c r="E44" s="11">
        <f>IF($A44="","",IFERROR(IF(SUMPRODUCT(MAX((Counts!$B$5:$B$154=$A44)*(Counts!$C$5:$C$154=$C44)*Counts!$A$5:$A$154))=0,"",SUMPRODUCT(MAX((Counts!$B$5:$B$154=$A44)*(Counts!$C$5:$C$154=$C44)*Counts!$A$5:$A$154))),""))</f>
        <v/>
      </c>
      <c r="F44" s="7">
        <f>IF($A44="","",IF($E44="","",SUMIFS(Counts!$D$5:$D$154,Counts!$B$5:$B$154,$A44,Counts!$C$5:$C$154,$C44,Counts!$A$5:$A$154,$E44)-$D44))</f>
        <v/>
      </c>
      <c r="G44" s="12">
        <f>IF($A44="","",IFERROR(VLOOKUP($A44,SKUs!$A$5:$E$104,2,FALSE),""))</f>
        <v/>
      </c>
      <c r="H44" s="13">
        <f>IF($A44="","",IFERROR(VLOOKUP($A44,SKUs!$A$5:$E$104,3,FALSE),0))</f>
        <v/>
      </c>
      <c r="I44" s="13">
        <f>IF($A44="","",$D44*$H44)</f>
        <v/>
      </c>
      <c r="J44" s="14">
        <f>IF($A44="","",IFERROR(VLOOKUP($C44,Layout!$D$5:$G$204,2,FALSE),""))</f>
        <v/>
      </c>
      <c r="K44" s="14">
        <f>IF($A44="","",IF($E44="","",SUMIFS(Movements!$F$5:$F$204,Movements!$C$5:$C$204,$A44,Movements!$E$5:$E$204,$C44,Movements!$A$5:$A$204,"&gt;"&amp;$E44)-SUMIFS(Movements!$F$5:$F$204,Movements!$C$5:$C$204,$A44,Movements!$D$5:$D$204,$C44,Movements!$A$5:$A$204,"&gt;"&amp;$E44)))</f>
        <v/>
      </c>
      <c r="L44" s="14">
        <f>IF($A44="","",IF($E44="","",TODAY()-$E44))</f>
        <v/>
      </c>
      <c r="M44" s="12">
        <f>IF($A44="","",IF(COUNTIF(SKUs!$A$5:$A$104,$A44)=0,"⚠ this SKU is not on the SKUs tab",IF(COUNTIF(Layout!$D$5:$D$204,$C44)=0,"⚠ this bin is not on the Layout tab",IF(LEFT($C44,1)&lt;&gt;$B44,"⚠ the bin prefix does not match the zone",IF($D44&lt;0,"⚠ negative quantity — a movement is missing",IF(COUNTIFS(Locations!$A$5:$A$204,$A44,Locations!$C$5:$C$204,$C44)&gt;1,"⚠ this SKU and bin are listed twice",IF(AND($E44&lt;&gt;"",$F44&lt;&gt;0),"last count was out by "&amp;TEXT($F44,"+#,##0;-#,##0"),"")))))))</f>
        <v/>
      </c>
      <c r="N44" s="12">
        <f>IF($A44="","",$A44&amp;"#"&amp;COUNTIFS($A$5:$A44,$A44))</f>
        <v/>
      </c>
    </row>
    <row r="45">
      <c r="A45" s="9" t="n"/>
      <c r="B45" s="9" t="n"/>
      <c r="C45" s="9" t="n"/>
      <c r="D45" s="10" t="n"/>
      <c r="E45" s="11">
        <f>IF($A45="","",IFERROR(IF(SUMPRODUCT(MAX((Counts!$B$5:$B$154=$A45)*(Counts!$C$5:$C$154=$C45)*Counts!$A$5:$A$154))=0,"",SUMPRODUCT(MAX((Counts!$B$5:$B$154=$A45)*(Counts!$C$5:$C$154=$C45)*Counts!$A$5:$A$154))),""))</f>
        <v/>
      </c>
      <c r="F45" s="7">
        <f>IF($A45="","",IF($E45="","",SUMIFS(Counts!$D$5:$D$154,Counts!$B$5:$B$154,$A45,Counts!$C$5:$C$154,$C45,Counts!$A$5:$A$154,$E45)-$D45))</f>
        <v/>
      </c>
      <c r="G45" s="12">
        <f>IF($A45="","",IFERROR(VLOOKUP($A45,SKUs!$A$5:$E$104,2,FALSE),""))</f>
        <v/>
      </c>
      <c r="H45" s="13">
        <f>IF($A45="","",IFERROR(VLOOKUP($A45,SKUs!$A$5:$E$104,3,FALSE),0))</f>
        <v/>
      </c>
      <c r="I45" s="13">
        <f>IF($A45="","",$D45*$H45)</f>
        <v/>
      </c>
      <c r="J45" s="14">
        <f>IF($A45="","",IFERROR(VLOOKUP($C45,Layout!$D$5:$G$204,2,FALSE),""))</f>
        <v/>
      </c>
      <c r="K45" s="14">
        <f>IF($A45="","",IF($E45="","",SUMIFS(Movements!$F$5:$F$204,Movements!$C$5:$C$204,$A45,Movements!$E$5:$E$204,$C45,Movements!$A$5:$A$204,"&gt;"&amp;$E45)-SUMIFS(Movements!$F$5:$F$204,Movements!$C$5:$C$204,$A45,Movements!$D$5:$D$204,$C45,Movements!$A$5:$A$204,"&gt;"&amp;$E45)))</f>
        <v/>
      </c>
      <c r="L45" s="14">
        <f>IF($A45="","",IF($E45="","",TODAY()-$E45))</f>
        <v/>
      </c>
      <c r="M45" s="12">
        <f>IF($A45="","",IF(COUNTIF(SKUs!$A$5:$A$104,$A45)=0,"⚠ this SKU is not on the SKUs tab",IF(COUNTIF(Layout!$D$5:$D$204,$C45)=0,"⚠ this bin is not on the Layout tab",IF(LEFT($C45,1)&lt;&gt;$B45,"⚠ the bin prefix does not match the zone",IF($D45&lt;0,"⚠ negative quantity — a movement is missing",IF(COUNTIFS(Locations!$A$5:$A$204,$A45,Locations!$C$5:$C$204,$C45)&gt;1,"⚠ this SKU and bin are listed twice",IF(AND($E45&lt;&gt;"",$F45&lt;&gt;0),"last count was out by "&amp;TEXT($F45,"+#,##0;-#,##0"),"")))))))</f>
        <v/>
      </c>
      <c r="N45" s="12">
        <f>IF($A45="","",$A45&amp;"#"&amp;COUNTIFS($A$5:$A45,$A45))</f>
        <v/>
      </c>
    </row>
    <row r="46">
      <c r="A46" s="9" t="n"/>
      <c r="B46" s="9" t="n"/>
      <c r="C46" s="9" t="n"/>
      <c r="D46" s="10" t="n"/>
      <c r="E46" s="11">
        <f>IF($A46="","",IFERROR(IF(SUMPRODUCT(MAX((Counts!$B$5:$B$154=$A46)*(Counts!$C$5:$C$154=$C46)*Counts!$A$5:$A$154))=0,"",SUMPRODUCT(MAX((Counts!$B$5:$B$154=$A46)*(Counts!$C$5:$C$154=$C46)*Counts!$A$5:$A$154))),""))</f>
        <v/>
      </c>
      <c r="F46" s="7">
        <f>IF($A46="","",IF($E46="","",SUMIFS(Counts!$D$5:$D$154,Counts!$B$5:$B$154,$A46,Counts!$C$5:$C$154,$C46,Counts!$A$5:$A$154,$E46)-$D46))</f>
        <v/>
      </c>
      <c r="G46" s="12">
        <f>IF($A46="","",IFERROR(VLOOKUP($A46,SKUs!$A$5:$E$104,2,FALSE),""))</f>
        <v/>
      </c>
      <c r="H46" s="13">
        <f>IF($A46="","",IFERROR(VLOOKUP($A46,SKUs!$A$5:$E$104,3,FALSE),0))</f>
        <v/>
      </c>
      <c r="I46" s="13">
        <f>IF($A46="","",$D46*$H46)</f>
        <v/>
      </c>
      <c r="J46" s="14">
        <f>IF($A46="","",IFERROR(VLOOKUP($C46,Layout!$D$5:$G$204,2,FALSE),""))</f>
        <v/>
      </c>
      <c r="K46" s="14">
        <f>IF($A46="","",IF($E46="","",SUMIFS(Movements!$F$5:$F$204,Movements!$C$5:$C$204,$A46,Movements!$E$5:$E$204,$C46,Movements!$A$5:$A$204,"&gt;"&amp;$E46)-SUMIFS(Movements!$F$5:$F$204,Movements!$C$5:$C$204,$A46,Movements!$D$5:$D$204,$C46,Movements!$A$5:$A$204,"&gt;"&amp;$E46)))</f>
        <v/>
      </c>
      <c r="L46" s="14">
        <f>IF($A46="","",IF($E46="","",TODAY()-$E46))</f>
        <v/>
      </c>
      <c r="M46" s="12">
        <f>IF($A46="","",IF(COUNTIF(SKUs!$A$5:$A$104,$A46)=0,"⚠ this SKU is not on the SKUs tab",IF(COUNTIF(Layout!$D$5:$D$204,$C46)=0,"⚠ this bin is not on the Layout tab",IF(LEFT($C46,1)&lt;&gt;$B46,"⚠ the bin prefix does not match the zone",IF($D46&lt;0,"⚠ negative quantity — a movement is missing",IF(COUNTIFS(Locations!$A$5:$A$204,$A46,Locations!$C$5:$C$204,$C46)&gt;1,"⚠ this SKU and bin are listed twice",IF(AND($E46&lt;&gt;"",$F46&lt;&gt;0),"last count was out by "&amp;TEXT($F46,"+#,##0;-#,##0"),"")))))))</f>
        <v/>
      </c>
      <c r="N46" s="12">
        <f>IF($A46="","",$A46&amp;"#"&amp;COUNTIFS($A$5:$A46,$A46))</f>
        <v/>
      </c>
    </row>
    <row r="47">
      <c r="A47" s="9" t="n"/>
      <c r="B47" s="9" t="n"/>
      <c r="C47" s="9" t="n"/>
      <c r="D47" s="10" t="n"/>
      <c r="E47" s="11">
        <f>IF($A47="","",IFERROR(IF(SUMPRODUCT(MAX((Counts!$B$5:$B$154=$A47)*(Counts!$C$5:$C$154=$C47)*Counts!$A$5:$A$154))=0,"",SUMPRODUCT(MAX((Counts!$B$5:$B$154=$A47)*(Counts!$C$5:$C$154=$C47)*Counts!$A$5:$A$154))),""))</f>
        <v/>
      </c>
      <c r="F47" s="7">
        <f>IF($A47="","",IF($E47="","",SUMIFS(Counts!$D$5:$D$154,Counts!$B$5:$B$154,$A47,Counts!$C$5:$C$154,$C47,Counts!$A$5:$A$154,$E47)-$D47))</f>
        <v/>
      </c>
      <c r="G47" s="12">
        <f>IF($A47="","",IFERROR(VLOOKUP($A47,SKUs!$A$5:$E$104,2,FALSE),""))</f>
        <v/>
      </c>
      <c r="H47" s="13">
        <f>IF($A47="","",IFERROR(VLOOKUP($A47,SKUs!$A$5:$E$104,3,FALSE),0))</f>
        <v/>
      </c>
      <c r="I47" s="13">
        <f>IF($A47="","",$D47*$H47)</f>
        <v/>
      </c>
      <c r="J47" s="14">
        <f>IF($A47="","",IFERROR(VLOOKUP($C47,Layout!$D$5:$G$204,2,FALSE),""))</f>
        <v/>
      </c>
      <c r="K47" s="14">
        <f>IF($A47="","",IF($E47="","",SUMIFS(Movements!$F$5:$F$204,Movements!$C$5:$C$204,$A47,Movements!$E$5:$E$204,$C47,Movements!$A$5:$A$204,"&gt;"&amp;$E47)-SUMIFS(Movements!$F$5:$F$204,Movements!$C$5:$C$204,$A47,Movements!$D$5:$D$204,$C47,Movements!$A$5:$A$204,"&gt;"&amp;$E47)))</f>
        <v/>
      </c>
      <c r="L47" s="14">
        <f>IF($A47="","",IF($E47="","",TODAY()-$E47))</f>
        <v/>
      </c>
      <c r="M47" s="12">
        <f>IF($A47="","",IF(COUNTIF(SKUs!$A$5:$A$104,$A47)=0,"⚠ this SKU is not on the SKUs tab",IF(COUNTIF(Layout!$D$5:$D$204,$C47)=0,"⚠ this bin is not on the Layout tab",IF(LEFT($C47,1)&lt;&gt;$B47,"⚠ the bin prefix does not match the zone",IF($D47&lt;0,"⚠ negative quantity — a movement is missing",IF(COUNTIFS(Locations!$A$5:$A$204,$A47,Locations!$C$5:$C$204,$C47)&gt;1,"⚠ this SKU and bin are listed twice",IF(AND($E47&lt;&gt;"",$F47&lt;&gt;0),"last count was out by "&amp;TEXT($F47,"+#,##0;-#,##0"),"")))))))</f>
        <v/>
      </c>
      <c r="N47" s="12">
        <f>IF($A47="","",$A47&amp;"#"&amp;COUNTIFS($A$5:$A47,$A47))</f>
        <v/>
      </c>
    </row>
    <row r="48">
      <c r="A48" s="9" t="n"/>
      <c r="B48" s="9" t="n"/>
      <c r="C48" s="9" t="n"/>
      <c r="D48" s="10" t="n"/>
      <c r="E48" s="11">
        <f>IF($A48="","",IFERROR(IF(SUMPRODUCT(MAX((Counts!$B$5:$B$154=$A48)*(Counts!$C$5:$C$154=$C48)*Counts!$A$5:$A$154))=0,"",SUMPRODUCT(MAX((Counts!$B$5:$B$154=$A48)*(Counts!$C$5:$C$154=$C48)*Counts!$A$5:$A$154))),""))</f>
        <v/>
      </c>
      <c r="F48" s="7">
        <f>IF($A48="","",IF($E48="","",SUMIFS(Counts!$D$5:$D$154,Counts!$B$5:$B$154,$A48,Counts!$C$5:$C$154,$C48,Counts!$A$5:$A$154,$E48)-$D48))</f>
        <v/>
      </c>
      <c r="G48" s="12">
        <f>IF($A48="","",IFERROR(VLOOKUP($A48,SKUs!$A$5:$E$104,2,FALSE),""))</f>
        <v/>
      </c>
      <c r="H48" s="13">
        <f>IF($A48="","",IFERROR(VLOOKUP($A48,SKUs!$A$5:$E$104,3,FALSE),0))</f>
        <v/>
      </c>
      <c r="I48" s="13">
        <f>IF($A48="","",$D48*$H48)</f>
        <v/>
      </c>
      <c r="J48" s="14">
        <f>IF($A48="","",IFERROR(VLOOKUP($C48,Layout!$D$5:$G$204,2,FALSE),""))</f>
        <v/>
      </c>
      <c r="K48" s="14">
        <f>IF($A48="","",IF($E48="","",SUMIFS(Movements!$F$5:$F$204,Movements!$C$5:$C$204,$A48,Movements!$E$5:$E$204,$C48,Movements!$A$5:$A$204,"&gt;"&amp;$E48)-SUMIFS(Movements!$F$5:$F$204,Movements!$C$5:$C$204,$A48,Movements!$D$5:$D$204,$C48,Movements!$A$5:$A$204,"&gt;"&amp;$E48)))</f>
        <v/>
      </c>
      <c r="L48" s="14">
        <f>IF($A48="","",IF($E48="","",TODAY()-$E48))</f>
        <v/>
      </c>
      <c r="M48" s="12">
        <f>IF($A48="","",IF(COUNTIF(SKUs!$A$5:$A$104,$A48)=0,"⚠ this SKU is not on the SKUs tab",IF(COUNTIF(Layout!$D$5:$D$204,$C48)=0,"⚠ this bin is not on the Layout tab",IF(LEFT($C48,1)&lt;&gt;$B48,"⚠ the bin prefix does not match the zone",IF($D48&lt;0,"⚠ negative quantity — a movement is missing",IF(COUNTIFS(Locations!$A$5:$A$204,$A48,Locations!$C$5:$C$204,$C48)&gt;1,"⚠ this SKU and bin are listed twice",IF(AND($E48&lt;&gt;"",$F48&lt;&gt;0),"last count was out by "&amp;TEXT($F48,"+#,##0;-#,##0"),"")))))))</f>
        <v/>
      </c>
      <c r="N48" s="12">
        <f>IF($A48="","",$A48&amp;"#"&amp;COUNTIFS($A$5:$A48,$A48))</f>
        <v/>
      </c>
    </row>
    <row r="49">
      <c r="A49" s="9" t="n"/>
      <c r="B49" s="9" t="n"/>
      <c r="C49" s="9" t="n"/>
      <c r="D49" s="10" t="n"/>
      <c r="E49" s="11">
        <f>IF($A49="","",IFERROR(IF(SUMPRODUCT(MAX((Counts!$B$5:$B$154=$A49)*(Counts!$C$5:$C$154=$C49)*Counts!$A$5:$A$154))=0,"",SUMPRODUCT(MAX((Counts!$B$5:$B$154=$A49)*(Counts!$C$5:$C$154=$C49)*Counts!$A$5:$A$154))),""))</f>
        <v/>
      </c>
      <c r="F49" s="7">
        <f>IF($A49="","",IF($E49="","",SUMIFS(Counts!$D$5:$D$154,Counts!$B$5:$B$154,$A49,Counts!$C$5:$C$154,$C49,Counts!$A$5:$A$154,$E49)-$D49))</f>
        <v/>
      </c>
      <c r="G49" s="12">
        <f>IF($A49="","",IFERROR(VLOOKUP($A49,SKUs!$A$5:$E$104,2,FALSE),""))</f>
        <v/>
      </c>
      <c r="H49" s="13">
        <f>IF($A49="","",IFERROR(VLOOKUP($A49,SKUs!$A$5:$E$104,3,FALSE),0))</f>
        <v/>
      </c>
      <c r="I49" s="13">
        <f>IF($A49="","",$D49*$H49)</f>
        <v/>
      </c>
      <c r="J49" s="14">
        <f>IF($A49="","",IFERROR(VLOOKUP($C49,Layout!$D$5:$G$204,2,FALSE),""))</f>
        <v/>
      </c>
      <c r="K49" s="14">
        <f>IF($A49="","",IF($E49="","",SUMIFS(Movements!$F$5:$F$204,Movements!$C$5:$C$204,$A49,Movements!$E$5:$E$204,$C49,Movements!$A$5:$A$204,"&gt;"&amp;$E49)-SUMIFS(Movements!$F$5:$F$204,Movements!$C$5:$C$204,$A49,Movements!$D$5:$D$204,$C49,Movements!$A$5:$A$204,"&gt;"&amp;$E49)))</f>
        <v/>
      </c>
      <c r="L49" s="14">
        <f>IF($A49="","",IF($E49="","",TODAY()-$E49))</f>
        <v/>
      </c>
      <c r="M49" s="12">
        <f>IF($A49="","",IF(COUNTIF(SKUs!$A$5:$A$104,$A49)=0,"⚠ this SKU is not on the SKUs tab",IF(COUNTIF(Layout!$D$5:$D$204,$C49)=0,"⚠ this bin is not on the Layout tab",IF(LEFT($C49,1)&lt;&gt;$B49,"⚠ the bin prefix does not match the zone",IF($D49&lt;0,"⚠ negative quantity — a movement is missing",IF(COUNTIFS(Locations!$A$5:$A$204,$A49,Locations!$C$5:$C$204,$C49)&gt;1,"⚠ this SKU and bin are listed twice",IF(AND($E49&lt;&gt;"",$F49&lt;&gt;0),"last count was out by "&amp;TEXT($F49,"+#,##0;-#,##0"),"")))))))</f>
        <v/>
      </c>
      <c r="N49" s="12">
        <f>IF($A49="","",$A49&amp;"#"&amp;COUNTIFS($A$5:$A49,$A49))</f>
        <v/>
      </c>
    </row>
    <row r="50">
      <c r="A50" s="9" t="n"/>
      <c r="B50" s="9" t="n"/>
      <c r="C50" s="9" t="n"/>
      <c r="D50" s="10" t="n"/>
      <c r="E50" s="11">
        <f>IF($A50="","",IFERROR(IF(SUMPRODUCT(MAX((Counts!$B$5:$B$154=$A50)*(Counts!$C$5:$C$154=$C50)*Counts!$A$5:$A$154))=0,"",SUMPRODUCT(MAX((Counts!$B$5:$B$154=$A50)*(Counts!$C$5:$C$154=$C50)*Counts!$A$5:$A$154))),""))</f>
        <v/>
      </c>
      <c r="F50" s="7">
        <f>IF($A50="","",IF($E50="","",SUMIFS(Counts!$D$5:$D$154,Counts!$B$5:$B$154,$A50,Counts!$C$5:$C$154,$C50,Counts!$A$5:$A$154,$E50)-$D50))</f>
        <v/>
      </c>
      <c r="G50" s="12">
        <f>IF($A50="","",IFERROR(VLOOKUP($A50,SKUs!$A$5:$E$104,2,FALSE),""))</f>
        <v/>
      </c>
      <c r="H50" s="13">
        <f>IF($A50="","",IFERROR(VLOOKUP($A50,SKUs!$A$5:$E$104,3,FALSE),0))</f>
        <v/>
      </c>
      <c r="I50" s="13">
        <f>IF($A50="","",$D50*$H50)</f>
        <v/>
      </c>
      <c r="J50" s="14">
        <f>IF($A50="","",IFERROR(VLOOKUP($C50,Layout!$D$5:$G$204,2,FALSE),""))</f>
        <v/>
      </c>
      <c r="K50" s="14">
        <f>IF($A50="","",IF($E50="","",SUMIFS(Movements!$F$5:$F$204,Movements!$C$5:$C$204,$A50,Movements!$E$5:$E$204,$C50,Movements!$A$5:$A$204,"&gt;"&amp;$E50)-SUMIFS(Movements!$F$5:$F$204,Movements!$C$5:$C$204,$A50,Movements!$D$5:$D$204,$C50,Movements!$A$5:$A$204,"&gt;"&amp;$E50)))</f>
        <v/>
      </c>
      <c r="L50" s="14">
        <f>IF($A50="","",IF($E50="","",TODAY()-$E50))</f>
        <v/>
      </c>
      <c r="M50" s="12">
        <f>IF($A50="","",IF(COUNTIF(SKUs!$A$5:$A$104,$A50)=0,"⚠ this SKU is not on the SKUs tab",IF(COUNTIF(Layout!$D$5:$D$204,$C50)=0,"⚠ this bin is not on the Layout tab",IF(LEFT($C50,1)&lt;&gt;$B50,"⚠ the bin prefix does not match the zone",IF($D50&lt;0,"⚠ negative quantity — a movement is missing",IF(COUNTIFS(Locations!$A$5:$A$204,$A50,Locations!$C$5:$C$204,$C50)&gt;1,"⚠ this SKU and bin are listed twice",IF(AND($E50&lt;&gt;"",$F50&lt;&gt;0),"last count was out by "&amp;TEXT($F50,"+#,##0;-#,##0"),"")))))))</f>
        <v/>
      </c>
      <c r="N50" s="12">
        <f>IF($A50="","",$A50&amp;"#"&amp;COUNTIFS($A$5:$A50,$A50))</f>
        <v/>
      </c>
    </row>
    <row r="51">
      <c r="A51" s="9" t="n"/>
      <c r="B51" s="9" t="n"/>
      <c r="C51" s="9" t="n"/>
      <c r="D51" s="10" t="n"/>
      <c r="E51" s="11">
        <f>IF($A51="","",IFERROR(IF(SUMPRODUCT(MAX((Counts!$B$5:$B$154=$A51)*(Counts!$C$5:$C$154=$C51)*Counts!$A$5:$A$154))=0,"",SUMPRODUCT(MAX((Counts!$B$5:$B$154=$A51)*(Counts!$C$5:$C$154=$C51)*Counts!$A$5:$A$154))),""))</f>
        <v/>
      </c>
      <c r="F51" s="7">
        <f>IF($A51="","",IF($E51="","",SUMIFS(Counts!$D$5:$D$154,Counts!$B$5:$B$154,$A51,Counts!$C$5:$C$154,$C51,Counts!$A$5:$A$154,$E51)-$D51))</f>
        <v/>
      </c>
      <c r="G51" s="12">
        <f>IF($A51="","",IFERROR(VLOOKUP($A51,SKUs!$A$5:$E$104,2,FALSE),""))</f>
        <v/>
      </c>
      <c r="H51" s="13">
        <f>IF($A51="","",IFERROR(VLOOKUP($A51,SKUs!$A$5:$E$104,3,FALSE),0))</f>
        <v/>
      </c>
      <c r="I51" s="13">
        <f>IF($A51="","",$D51*$H51)</f>
        <v/>
      </c>
      <c r="J51" s="14">
        <f>IF($A51="","",IFERROR(VLOOKUP($C51,Layout!$D$5:$G$204,2,FALSE),""))</f>
        <v/>
      </c>
      <c r="K51" s="14">
        <f>IF($A51="","",IF($E51="","",SUMIFS(Movements!$F$5:$F$204,Movements!$C$5:$C$204,$A51,Movements!$E$5:$E$204,$C51,Movements!$A$5:$A$204,"&gt;"&amp;$E51)-SUMIFS(Movements!$F$5:$F$204,Movements!$C$5:$C$204,$A51,Movements!$D$5:$D$204,$C51,Movements!$A$5:$A$204,"&gt;"&amp;$E51)))</f>
        <v/>
      </c>
      <c r="L51" s="14">
        <f>IF($A51="","",IF($E51="","",TODAY()-$E51))</f>
        <v/>
      </c>
      <c r="M51" s="12">
        <f>IF($A51="","",IF(COUNTIF(SKUs!$A$5:$A$104,$A51)=0,"⚠ this SKU is not on the SKUs tab",IF(COUNTIF(Layout!$D$5:$D$204,$C51)=0,"⚠ this bin is not on the Layout tab",IF(LEFT($C51,1)&lt;&gt;$B51,"⚠ the bin prefix does not match the zone",IF($D51&lt;0,"⚠ negative quantity — a movement is missing",IF(COUNTIFS(Locations!$A$5:$A$204,$A51,Locations!$C$5:$C$204,$C51)&gt;1,"⚠ this SKU and bin are listed twice",IF(AND($E51&lt;&gt;"",$F51&lt;&gt;0),"last count was out by "&amp;TEXT($F51,"+#,##0;-#,##0"),"")))))))</f>
        <v/>
      </c>
      <c r="N51" s="12">
        <f>IF($A51="","",$A51&amp;"#"&amp;COUNTIFS($A$5:$A51,$A51))</f>
        <v/>
      </c>
    </row>
    <row r="52">
      <c r="A52" s="9" t="n"/>
      <c r="B52" s="9" t="n"/>
      <c r="C52" s="9" t="n"/>
      <c r="D52" s="10" t="n"/>
      <c r="E52" s="11">
        <f>IF($A52="","",IFERROR(IF(SUMPRODUCT(MAX((Counts!$B$5:$B$154=$A52)*(Counts!$C$5:$C$154=$C52)*Counts!$A$5:$A$154))=0,"",SUMPRODUCT(MAX((Counts!$B$5:$B$154=$A52)*(Counts!$C$5:$C$154=$C52)*Counts!$A$5:$A$154))),""))</f>
        <v/>
      </c>
      <c r="F52" s="7">
        <f>IF($A52="","",IF($E52="","",SUMIFS(Counts!$D$5:$D$154,Counts!$B$5:$B$154,$A52,Counts!$C$5:$C$154,$C52,Counts!$A$5:$A$154,$E52)-$D52))</f>
        <v/>
      </c>
      <c r="G52" s="12">
        <f>IF($A52="","",IFERROR(VLOOKUP($A52,SKUs!$A$5:$E$104,2,FALSE),""))</f>
        <v/>
      </c>
      <c r="H52" s="13">
        <f>IF($A52="","",IFERROR(VLOOKUP($A52,SKUs!$A$5:$E$104,3,FALSE),0))</f>
        <v/>
      </c>
      <c r="I52" s="13">
        <f>IF($A52="","",$D52*$H52)</f>
        <v/>
      </c>
      <c r="J52" s="14">
        <f>IF($A52="","",IFERROR(VLOOKUP($C52,Layout!$D$5:$G$204,2,FALSE),""))</f>
        <v/>
      </c>
      <c r="K52" s="14">
        <f>IF($A52="","",IF($E52="","",SUMIFS(Movements!$F$5:$F$204,Movements!$C$5:$C$204,$A52,Movements!$E$5:$E$204,$C52,Movements!$A$5:$A$204,"&gt;"&amp;$E52)-SUMIFS(Movements!$F$5:$F$204,Movements!$C$5:$C$204,$A52,Movements!$D$5:$D$204,$C52,Movements!$A$5:$A$204,"&gt;"&amp;$E52)))</f>
        <v/>
      </c>
      <c r="L52" s="14">
        <f>IF($A52="","",IF($E52="","",TODAY()-$E52))</f>
        <v/>
      </c>
      <c r="M52" s="12">
        <f>IF($A52="","",IF(COUNTIF(SKUs!$A$5:$A$104,$A52)=0,"⚠ this SKU is not on the SKUs tab",IF(COUNTIF(Layout!$D$5:$D$204,$C52)=0,"⚠ this bin is not on the Layout tab",IF(LEFT($C52,1)&lt;&gt;$B52,"⚠ the bin prefix does not match the zone",IF($D52&lt;0,"⚠ negative quantity — a movement is missing",IF(COUNTIFS(Locations!$A$5:$A$204,$A52,Locations!$C$5:$C$204,$C52)&gt;1,"⚠ this SKU and bin are listed twice",IF(AND($E52&lt;&gt;"",$F52&lt;&gt;0),"last count was out by "&amp;TEXT($F52,"+#,##0;-#,##0"),"")))))))</f>
        <v/>
      </c>
      <c r="N52" s="12">
        <f>IF($A52="","",$A52&amp;"#"&amp;COUNTIFS($A$5:$A52,$A52))</f>
        <v/>
      </c>
    </row>
    <row r="53">
      <c r="A53" s="9" t="n"/>
      <c r="B53" s="9" t="n"/>
      <c r="C53" s="9" t="n"/>
      <c r="D53" s="10" t="n"/>
      <c r="E53" s="11">
        <f>IF($A53="","",IFERROR(IF(SUMPRODUCT(MAX((Counts!$B$5:$B$154=$A53)*(Counts!$C$5:$C$154=$C53)*Counts!$A$5:$A$154))=0,"",SUMPRODUCT(MAX((Counts!$B$5:$B$154=$A53)*(Counts!$C$5:$C$154=$C53)*Counts!$A$5:$A$154))),""))</f>
        <v/>
      </c>
      <c r="F53" s="7">
        <f>IF($A53="","",IF($E53="","",SUMIFS(Counts!$D$5:$D$154,Counts!$B$5:$B$154,$A53,Counts!$C$5:$C$154,$C53,Counts!$A$5:$A$154,$E53)-$D53))</f>
        <v/>
      </c>
      <c r="G53" s="12">
        <f>IF($A53="","",IFERROR(VLOOKUP($A53,SKUs!$A$5:$E$104,2,FALSE),""))</f>
        <v/>
      </c>
      <c r="H53" s="13">
        <f>IF($A53="","",IFERROR(VLOOKUP($A53,SKUs!$A$5:$E$104,3,FALSE),0))</f>
        <v/>
      </c>
      <c r="I53" s="13">
        <f>IF($A53="","",$D53*$H53)</f>
        <v/>
      </c>
      <c r="J53" s="14">
        <f>IF($A53="","",IFERROR(VLOOKUP($C53,Layout!$D$5:$G$204,2,FALSE),""))</f>
        <v/>
      </c>
      <c r="K53" s="14">
        <f>IF($A53="","",IF($E53="","",SUMIFS(Movements!$F$5:$F$204,Movements!$C$5:$C$204,$A53,Movements!$E$5:$E$204,$C53,Movements!$A$5:$A$204,"&gt;"&amp;$E53)-SUMIFS(Movements!$F$5:$F$204,Movements!$C$5:$C$204,$A53,Movements!$D$5:$D$204,$C53,Movements!$A$5:$A$204,"&gt;"&amp;$E53)))</f>
        <v/>
      </c>
      <c r="L53" s="14">
        <f>IF($A53="","",IF($E53="","",TODAY()-$E53))</f>
        <v/>
      </c>
      <c r="M53" s="12">
        <f>IF($A53="","",IF(COUNTIF(SKUs!$A$5:$A$104,$A53)=0,"⚠ this SKU is not on the SKUs tab",IF(COUNTIF(Layout!$D$5:$D$204,$C53)=0,"⚠ this bin is not on the Layout tab",IF(LEFT($C53,1)&lt;&gt;$B53,"⚠ the bin prefix does not match the zone",IF($D53&lt;0,"⚠ negative quantity — a movement is missing",IF(COUNTIFS(Locations!$A$5:$A$204,$A53,Locations!$C$5:$C$204,$C53)&gt;1,"⚠ this SKU and bin are listed twice",IF(AND($E53&lt;&gt;"",$F53&lt;&gt;0),"last count was out by "&amp;TEXT($F53,"+#,##0;-#,##0"),"")))))))</f>
        <v/>
      </c>
      <c r="N53" s="12">
        <f>IF($A53="","",$A53&amp;"#"&amp;COUNTIFS($A$5:$A53,$A53))</f>
        <v/>
      </c>
    </row>
    <row r="54">
      <c r="A54" s="9" t="n"/>
      <c r="B54" s="9" t="n"/>
      <c r="C54" s="9" t="n"/>
      <c r="D54" s="10" t="n"/>
      <c r="E54" s="11">
        <f>IF($A54="","",IFERROR(IF(SUMPRODUCT(MAX((Counts!$B$5:$B$154=$A54)*(Counts!$C$5:$C$154=$C54)*Counts!$A$5:$A$154))=0,"",SUMPRODUCT(MAX((Counts!$B$5:$B$154=$A54)*(Counts!$C$5:$C$154=$C54)*Counts!$A$5:$A$154))),""))</f>
        <v/>
      </c>
      <c r="F54" s="7">
        <f>IF($A54="","",IF($E54="","",SUMIFS(Counts!$D$5:$D$154,Counts!$B$5:$B$154,$A54,Counts!$C$5:$C$154,$C54,Counts!$A$5:$A$154,$E54)-$D54))</f>
        <v/>
      </c>
      <c r="G54" s="12">
        <f>IF($A54="","",IFERROR(VLOOKUP($A54,SKUs!$A$5:$E$104,2,FALSE),""))</f>
        <v/>
      </c>
      <c r="H54" s="13">
        <f>IF($A54="","",IFERROR(VLOOKUP($A54,SKUs!$A$5:$E$104,3,FALSE),0))</f>
        <v/>
      </c>
      <c r="I54" s="13">
        <f>IF($A54="","",$D54*$H54)</f>
        <v/>
      </c>
      <c r="J54" s="14">
        <f>IF($A54="","",IFERROR(VLOOKUP($C54,Layout!$D$5:$G$204,2,FALSE),""))</f>
        <v/>
      </c>
      <c r="K54" s="14">
        <f>IF($A54="","",IF($E54="","",SUMIFS(Movements!$F$5:$F$204,Movements!$C$5:$C$204,$A54,Movements!$E$5:$E$204,$C54,Movements!$A$5:$A$204,"&gt;"&amp;$E54)-SUMIFS(Movements!$F$5:$F$204,Movements!$C$5:$C$204,$A54,Movements!$D$5:$D$204,$C54,Movements!$A$5:$A$204,"&gt;"&amp;$E54)))</f>
        <v/>
      </c>
      <c r="L54" s="14">
        <f>IF($A54="","",IF($E54="","",TODAY()-$E54))</f>
        <v/>
      </c>
      <c r="M54" s="12">
        <f>IF($A54="","",IF(COUNTIF(SKUs!$A$5:$A$104,$A54)=0,"⚠ this SKU is not on the SKUs tab",IF(COUNTIF(Layout!$D$5:$D$204,$C54)=0,"⚠ this bin is not on the Layout tab",IF(LEFT($C54,1)&lt;&gt;$B54,"⚠ the bin prefix does not match the zone",IF($D54&lt;0,"⚠ negative quantity — a movement is missing",IF(COUNTIFS(Locations!$A$5:$A$204,$A54,Locations!$C$5:$C$204,$C54)&gt;1,"⚠ this SKU and bin are listed twice",IF(AND($E54&lt;&gt;"",$F54&lt;&gt;0),"last count was out by "&amp;TEXT($F54,"+#,##0;-#,##0"),"")))))))</f>
        <v/>
      </c>
      <c r="N54" s="12">
        <f>IF($A54="","",$A54&amp;"#"&amp;COUNTIFS($A$5:$A54,$A54))</f>
        <v/>
      </c>
    </row>
    <row r="55">
      <c r="A55" s="9" t="n"/>
      <c r="B55" s="9" t="n"/>
      <c r="C55" s="9" t="n"/>
      <c r="D55" s="10" t="n"/>
      <c r="E55" s="11">
        <f>IF($A55="","",IFERROR(IF(SUMPRODUCT(MAX((Counts!$B$5:$B$154=$A55)*(Counts!$C$5:$C$154=$C55)*Counts!$A$5:$A$154))=0,"",SUMPRODUCT(MAX((Counts!$B$5:$B$154=$A55)*(Counts!$C$5:$C$154=$C55)*Counts!$A$5:$A$154))),""))</f>
        <v/>
      </c>
      <c r="F55" s="7">
        <f>IF($A55="","",IF($E55="","",SUMIFS(Counts!$D$5:$D$154,Counts!$B$5:$B$154,$A55,Counts!$C$5:$C$154,$C55,Counts!$A$5:$A$154,$E55)-$D55))</f>
        <v/>
      </c>
      <c r="G55" s="12">
        <f>IF($A55="","",IFERROR(VLOOKUP($A55,SKUs!$A$5:$E$104,2,FALSE),""))</f>
        <v/>
      </c>
      <c r="H55" s="13">
        <f>IF($A55="","",IFERROR(VLOOKUP($A55,SKUs!$A$5:$E$104,3,FALSE),0))</f>
        <v/>
      </c>
      <c r="I55" s="13">
        <f>IF($A55="","",$D55*$H55)</f>
        <v/>
      </c>
      <c r="J55" s="14">
        <f>IF($A55="","",IFERROR(VLOOKUP($C55,Layout!$D$5:$G$204,2,FALSE),""))</f>
        <v/>
      </c>
      <c r="K55" s="14">
        <f>IF($A55="","",IF($E55="","",SUMIFS(Movements!$F$5:$F$204,Movements!$C$5:$C$204,$A55,Movements!$E$5:$E$204,$C55,Movements!$A$5:$A$204,"&gt;"&amp;$E55)-SUMIFS(Movements!$F$5:$F$204,Movements!$C$5:$C$204,$A55,Movements!$D$5:$D$204,$C55,Movements!$A$5:$A$204,"&gt;"&amp;$E55)))</f>
        <v/>
      </c>
      <c r="L55" s="14">
        <f>IF($A55="","",IF($E55="","",TODAY()-$E55))</f>
        <v/>
      </c>
      <c r="M55" s="12">
        <f>IF($A55="","",IF(COUNTIF(SKUs!$A$5:$A$104,$A55)=0,"⚠ this SKU is not on the SKUs tab",IF(COUNTIF(Layout!$D$5:$D$204,$C55)=0,"⚠ this bin is not on the Layout tab",IF(LEFT($C55,1)&lt;&gt;$B55,"⚠ the bin prefix does not match the zone",IF($D55&lt;0,"⚠ negative quantity — a movement is missing",IF(COUNTIFS(Locations!$A$5:$A$204,$A55,Locations!$C$5:$C$204,$C55)&gt;1,"⚠ this SKU and bin are listed twice",IF(AND($E55&lt;&gt;"",$F55&lt;&gt;0),"last count was out by "&amp;TEXT($F55,"+#,##0;-#,##0"),"")))))))</f>
        <v/>
      </c>
      <c r="N55" s="12">
        <f>IF($A55="","",$A55&amp;"#"&amp;COUNTIFS($A$5:$A55,$A55))</f>
        <v/>
      </c>
    </row>
    <row r="56">
      <c r="A56" s="9" t="n"/>
      <c r="B56" s="9" t="n"/>
      <c r="C56" s="9" t="n"/>
      <c r="D56" s="10" t="n"/>
      <c r="E56" s="11">
        <f>IF($A56="","",IFERROR(IF(SUMPRODUCT(MAX((Counts!$B$5:$B$154=$A56)*(Counts!$C$5:$C$154=$C56)*Counts!$A$5:$A$154))=0,"",SUMPRODUCT(MAX((Counts!$B$5:$B$154=$A56)*(Counts!$C$5:$C$154=$C56)*Counts!$A$5:$A$154))),""))</f>
        <v/>
      </c>
      <c r="F56" s="7">
        <f>IF($A56="","",IF($E56="","",SUMIFS(Counts!$D$5:$D$154,Counts!$B$5:$B$154,$A56,Counts!$C$5:$C$154,$C56,Counts!$A$5:$A$154,$E56)-$D56))</f>
        <v/>
      </c>
      <c r="G56" s="12">
        <f>IF($A56="","",IFERROR(VLOOKUP($A56,SKUs!$A$5:$E$104,2,FALSE),""))</f>
        <v/>
      </c>
      <c r="H56" s="13">
        <f>IF($A56="","",IFERROR(VLOOKUP($A56,SKUs!$A$5:$E$104,3,FALSE),0))</f>
        <v/>
      </c>
      <c r="I56" s="13">
        <f>IF($A56="","",$D56*$H56)</f>
        <v/>
      </c>
      <c r="J56" s="14">
        <f>IF($A56="","",IFERROR(VLOOKUP($C56,Layout!$D$5:$G$204,2,FALSE),""))</f>
        <v/>
      </c>
      <c r="K56" s="14">
        <f>IF($A56="","",IF($E56="","",SUMIFS(Movements!$F$5:$F$204,Movements!$C$5:$C$204,$A56,Movements!$E$5:$E$204,$C56,Movements!$A$5:$A$204,"&gt;"&amp;$E56)-SUMIFS(Movements!$F$5:$F$204,Movements!$C$5:$C$204,$A56,Movements!$D$5:$D$204,$C56,Movements!$A$5:$A$204,"&gt;"&amp;$E56)))</f>
        <v/>
      </c>
      <c r="L56" s="14">
        <f>IF($A56="","",IF($E56="","",TODAY()-$E56))</f>
        <v/>
      </c>
      <c r="M56" s="12">
        <f>IF($A56="","",IF(COUNTIF(SKUs!$A$5:$A$104,$A56)=0,"⚠ this SKU is not on the SKUs tab",IF(COUNTIF(Layout!$D$5:$D$204,$C56)=0,"⚠ this bin is not on the Layout tab",IF(LEFT($C56,1)&lt;&gt;$B56,"⚠ the bin prefix does not match the zone",IF($D56&lt;0,"⚠ negative quantity — a movement is missing",IF(COUNTIFS(Locations!$A$5:$A$204,$A56,Locations!$C$5:$C$204,$C56)&gt;1,"⚠ this SKU and bin are listed twice",IF(AND($E56&lt;&gt;"",$F56&lt;&gt;0),"last count was out by "&amp;TEXT($F56,"+#,##0;-#,##0"),"")))))))</f>
        <v/>
      </c>
      <c r="N56" s="12">
        <f>IF($A56="","",$A56&amp;"#"&amp;COUNTIFS($A$5:$A56,$A56))</f>
        <v/>
      </c>
    </row>
    <row r="57">
      <c r="A57" s="9" t="n"/>
      <c r="B57" s="9" t="n"/>
      <c r="C57" s="9" t="n"/>
      <c r="D57" s="10" t="n"/>
      <c r="E57" s="11">
        <f>IF($A57="","",IFERROR(IF(SUMPRODUCT(MAX((Counts!$B$5:$B$154=$A57)*(Counts!$C$5:$C$154=$C57)*Counts!$A$5:$A$154))=0,"",SUMPRODUCT(MAX((Counts!$B$5:$B$154=$A57)*(Counts!$C$5:$C$154=$C57)*Counts!$A$5:$A$154))),""))</f>
        <v/>
      </c>
      <c r="F57" s="7">
        <f>IF($A57="","",IF($E57="","",SUMIFS(Counts!$D$5:$D$154,Counts!$B$5:$B$154,$A57,Counts!$C$5:$C$154,$C57,Counts!$A$5:$A$154,$E57)-$D57))</f>
        <v/>
      </c>
      <c r="G57" s="12">
        <f>IF($A57="","",IFERROR(VLOOKUP($A57,SKUs!$A$5:$E$104,2,FALSE),""))</f>
        <v/>
      </c>
      <c r="H57" s="13">
        <f>IF($A57="","",IFERROR(VLOOKUP($A57,SKUs!$A$5:$E$104,3,FALSE),0))</f>
        <v/>
      </c>
      <c r="I57" s="13">
        <f>IF($A57="","",$D57*$H57)</f>
        <v/>
      </c>
      <c r="J57" s="14">
        <f>IF($A57="","",IFERROR(VLOOKUP($C57,Layout!$D$5:$G$204,2,FALSE),""))</f>
        <v/>
      </c>
      <c r="K57" s="14">
        <f>IF($A57="","",IF($E57="","",SUMIFS(Movements!$F$5:$F$204,Movements!$C$5:$C$204,$A57,Movements!$E$5:$E$204,$C57,Movements!$A$5:$A$204,"&gt;"&amp;$E57)-SUMIFS(Movements!$F$5:$F$204,Movements!$C$5:$C$204,$A57,Movements!$D$5:$D$204,$C57,Movements!$A$5:$A$204,"&gt;"&amp;$E57)))</f>
        <v/>
      </c>
      <c r="L57" s="14">
        <f>IF($A57="","",IF($E57="","",TODAY()-$E57))</f>
        <v/>
      </c>
      <c r="M57" s="12">
        <f>IF($A57="","",IF(COUNTIF(SKUs!$A$5:$A$104,$A57)=0,"⚠ this SKU is not on the SKUs tab",IF(COUNTIF(Layout!$D$5:$D$204,$C57)=0,"⚠ this bin is not on the Layout tab",IF(LEFT($C57,1)&lt;&gt;$B57,"⚠ the bin prefix does not match the zone",IF($D57&lt;0,"⚠ negative quantity — a movement is missing",IF(COUNTIFS(Locations!$A$5:$A$204,$A57,Locations!$C$5:$C$204,$C57)&gt;1,"⚠ this SKU and bin are listed twice",IF(AND($E57&lt;&gt;"",$F57&lt;&gt;0),"last count was out by "&amp;TEXT($F57,"+#,##0;-#,##0"),"")))))))</f>
        <v/>
      </c>
      <c r="N57" s="12">
        <f>IF($A57="","",$A57&amp;"#"&amp;COUNTIFS($A$5:$A57,$A57))</f>
        <v/>
      </c>
    </row>
    <row r="58">
      <c r="A58" s="9" t="n"/>
      <c r="B58" s="9" t="n"/>
      <c r="C58" s="9" t="n"/>
      <c r="D58" s="10" t="n"/>
      <c r="E58" s="11">
        <f>IF($A58="","",IFERROR(IF(SUMPRODUCT(MAX((Counts!$B$5:$B$154=$A58)*(Counts!$C$5:$C$154=$C58)*Counts!$A$5:$A$154))=0,"",SUMPRODUCT(MAX((Counts!$B$5:$B$154=$A58)*(Counts!$C$5:$C$154=$C58)*Counts!$A$5:$A$154))),""))</f>
        <v/>
      </c>
      <c r="F58" s="7">
        <f>IF($A58="","",IF($E58="","",SUMIFS(Counts!$D$5:$D$154,Counts!$B$5:$B$154,$A58,Counts!$C$5:$C$154,$C58,Counts!$A$5:$A$154,$E58)-$D58))</f>
        <v/>
      </c>
      <c r="G58" s="12">
        <f>IF($A58="","",IFERROR(VLOOKUP($A58,SKUs!$A$5:$E$104,2,FALSE),""))</f>
        <v/>
      </c>
      <c r="H58" s="13">
        <f>IF($A58="","",IFERROR(VLOOKUP($A58,SKUs!$A$5:$E$104,3,FALSE),0))</f>
        <v/>
      </c>
      <c r="I58" s="13">
        <f>IF($A58="","",$D58*$H58)</f>
        <v/>
      </c>
      <c r="J58" s="14">
        <f>IF($A58="","",IFERROR(VLOOKUP($C58,Layout!$D$5:$G$204,2,FALSE),""))</f>
        <v/>
      </c>
      <c r="K58" s="14">
        <f>IF($A58="","",IF($E58="","",SUMIFS(Movements!$F$5:$F$204,Movements!$C$5:$C$204,$A58,Movements!$E$5:$E$204,$C58,Movements!$A$5:$A$204,"&gt;"&amp;$E58)-SUMIFS(Movements!$F$5:$F$204,Movements!$C$5:$C$204,$A58,Movements!$D$5:$D$204,$C58,Movements!$A$5:$A$204,"&gt;"&amp;$E58)))</f>
        <v/>
      </c>
      <c r="L58" s="14">
        <f>IF($A58="","",IF($E58="","",TODAY()-$E58))</f>
        <v/>
      </c>
      <c r="M58" s="12">
        <f>IF($A58="","",IF(COUNTIF(SKUs!$A$5:$A$104,$A58)=0,"⚠ this SKU is not on the SKUs tab",IF(COUNTIF(Layout!$D$5:$D$204,$C58)=0,"⚠ this bin is not on the Layout tab",IF(LEFT($C58,1)&lt;&gt;$B58,"⚠ the bin prefix does not match the zone",IF($D58&lt;0,"⚠ negative quantity — a movement is missing",IF(COUNTIFS(Locations!$A$5:$A$204,$A58,Locations!$C$5:$C$204,$C58)&gt;1,"⚠ this SKU and bin are listed twice",IF(AND($E58&lt;&gt;"",$F58&lt;&gt;0),"last count was out by "&amp;TEXT($F58,"+#,##0;-#,##0"),"")))))))</f>
        <v/>
      </c>
      <c r="N58" s="12">
        <f>IF($A58="","",$A58&amp;"#"&amp;COUNTIFS($A$5:$A58,$A58))</f>
        <v/>
      </c>
    </row>
    <row r="59">
      <c r="A59" s="9" t="n"/>
      <c r="B59" s="9" t="n"/>
      <c r="C59" s="9" t="n"/>
      <c r="D59" s="10" t="n"/>
      <c r="E59" s="11">
        <f>IF($A59="","",IFERROR(IF(SUMPRODUCT(MAX((Counts!$B$5:$B$154=$A59)*(Counts!$C$5:$C$154=$C59)*Counts!$A$5:$A$154))=0,"",SUMPRODUCT(MAX((Counts!$B$5:$B$154=$A59)*(Counts!$C$5:$C$154=$C59)*Counts!$A$5:$A$154))),""))</f>
        <v/>
      </c>
      <c r="F59" s="7">
        <f>IF($A59="","",IF($E59="","",SUMIFS(Counts!$D$5:$D$154,Counts!$B$5:$B$154,$A59,Counts!$C$5:$C$154,$C59,Counts!$A$5:$A$154,$E59)-$D59))</f>
        <v/>
      </c>
      <c r="G59" s="12">
        <f>IF($A59="","",IFERROR(VLOOKUP($A59,SKUs!$A$5:$E$104,2,FALSE),""))</f>
        <v/>
      </c>
      <c r="H59" s="13">
        <f>IF($A59="","",IFERROR(VLOOKUP($A59,SKUs!$A$5:$E$104,3,FALSE),0))</f>
        <v/>
      </c>
      <c r="I59" s="13">
        <f>IF($A59="","",$D59*$H59)</f>
        <v/>
      </c>
      <c r="J59" s="14">
        <f>IF($A59="","",IFERROR(VLOOKUP($C59,Layout!$D$5:$G$204,2,FALSE),""))</f>
        <v/>
      </c>
      <c r="K59" s="14">
        <f>IF($A59="","",IF($E59="","",SUMIFS(Movements!$F$5:$F$204,Movements!$C$5:$C$204,$A59,Movements!$E$5:$E$204,$C59,Movements!$A$5:$A$204,"&gt;"&amp;$E59)-SUMIFS(Movements!$F$5:$F$204,Movements!$C$5:$C$204,$A59,Movements!$D$5:$D$204,$C59,Movements!$A$5:$A$204,"&gt;"&amp;$E59)))</f>
        <v/>
      </c>
      <c r="L59" s="14">
        <f>IF($A59="","",IF($E59="","",TODAY()-$E59))</f>
        <v/>
      </c>
      <c r="M59" s="12">
        <f>IF($A59="","",IF(COUNTIF(SKUs!$A$5:$A$104,$A59)=0,"⚠ this SKU is not on the SKUs tab",IF(COUNTIF(Layout!$D$5:$D$204,$C59)=0,"⚠ this bin is not on the Layout tab",IF(LEFT($C59,1)&lt;&gt;$B59,"⚠ the bin prefix does not match the zone",IF($D59&lt;0,"⚠ negative quantity — a movement is missing",IF(COUNTIFS(Locations!$A$5:$A$204,$A59,Locations!$C$5:$C$204,$C59)&gt;1,"⚠ this SKU and bin are listed twice",IF(AND($E59&lt;&gt;"",$F59&lt;&gt;0),"last count was out by "&amp;TEXT($F59,"+#,##0;-#,##0"),"")))))))</f>
        <v/>
      </c>
      <c r="N59" s="12">
        <f>IF($A59="","",$A59&amp;"#"&amp;COUNTIFS($A$5:$A59,$A59))</f>
        <v/>
      </c>
    </row>
    <row r="60">
      <c r="A60" s="9" t="n"/>
      <c r="B60" s="9" t="n"/>
      <c r="C60" s="9" t="n"/>
      <c r="D60" s="10" t="n"/>
      <c r="E60" s="11">
        <f>IF($A60="","",IFERROR(IF(SUMPRODUCT(MAX((Counts!$B$5:$B$154=$A60)*(Counts!$C$5:$C$154=$C60)*Counts!$A$5:$A$154))=0,"",SUMPRODUCT(MAX((Counts!$B$5:$B$154=$A60)*(Counts!$C$5:$C$154=$C60)*Counts!$A$5:$A$154))),""))</f>
        <v/>
      </c>
      <c r="F60" s="7">
        <f>IF($A60="","",IF($E60="","",SUMIFS(Counts!$D$5:$D$154,Counts!$B$5:$B$154,$A60,Counts!$C$5:$C$154,$C60,Counts!$A$5:$A$154,$E60)-$D60))</f>
        <v/>
      </c>
      <c r="G60" s="12">
        <f>IF($A60="","",IFERROR(VLOOKUP($A60,SKUs!$A$5:$E$104,2,FALSE),""))</f>
        <v/>
      </c>
      <c r="H60" s="13">
        <f>IF($A60="","",IFERROR(VLOOKUP($A60,SKUs!$A$5:$E$104,3,FALSE),0))</f>
        <v/>
      </c>
      <c r="I60" s="13">
        <f>IF($A60="","",$D60*$H60)</f>
        <v/>
      </c>
      <c r="J60" s="14">
        <f>IF($A60="","",IFERROR(VLOOKUP($C60,Layout!$D$5:$G$204,2,FALSE),""))</f>
        <v/>
      </c>
      <c r="K60" s="14">
        <f>IF($A60="","",IF($E60="","",SUMIFS(Movements!$F$5:$F$204,Movements!$C$5:$C$204,$A60,Movements!$E$5:$E$204,$C60,Movements!$A$5:$A$204,"&gt;"&amp;$E60)-SUMIFS(Movements!$F$5:$F$204,Movements!$C$5:$C$204,$A60,Movements!$D$5:$D$204,$C60,Movements!$A$5:$A$204,"&gt;"&amp;$E60)))</f>
        <v/>
      </c>
      <c r="L60" s="14">
        <f>IF($A60="","",IF($E60="","",TODAY()-$E60))</f>
        <v/>
      </c>
      <c r="M60" s="12">
        <f>IF($A60="","",IF(COUNTIF(SKUs!$A$5:$A$104,$A60)=0,"⚠ this SKU is not on the SKUs tab",IF(COUNTIF(Layout!$D$5:$D$204,$C60)=0,"⚠ this bin is not on the Layout tab",IF(LEFT($C60,1)&lt;&gt;$B60,"⚠ the bin prefix does not match the zone",IF($D60&lt;0,"⚠ negative quantity — a movement is missing",IF(COUNTIFS(Locations!$A$5:$A$204,$A60,Locations!$C$5:$C$204,$C60)&gt;1,"⚠ this SKU and bin are listed twice",IF(AND($E60&lt;&gt;"",$F60&lt;&gt;0),"last count was out by "&amp;TEXT($F60,"+#,##0;-#,##0"),"")))))))</f>
        <v/>
      </c>
      <c r="N60" s="12">
        <f>IF($A60="","",$A60&amp;"#"&amp;COUNTIFS($A$5:$A60,$A60))</f>
        <v/>
      </c>
    </row>
    <row r="61">
      <c r="A61" s="9" t="n"/>
      <c r="B61" s="9" t="n"/>
      <c r="C61" s="9" t="n"/>
      <c r="D61" s="10" t="n"/>
      <c r="E61" s="11">
        <f>IF($A61="","",IFERROR(IF(SUMPRODUCT(MAX((Counts!$B$5:$B$154=$A61)*(Counts!$C$5:$C$154=$C61)*Counts!$A$5:$A$154))=0,"",SUMPRODUCT(MAX((Counts!$B$5:$B$154=$A61)*(Counts!$C$5:$C$154=$C61)*Counts!$A$5:$A$154))),""))</f>
        <v/>
      </c>
      <c r="F61" s="7">
        <f>IF($A61="","",IF($E61="","",SUMIFS(Counts!$D$5:$D$154,Counts!$B$5:$B$154,$A61,Counts!$C$5:$C$154,$C61,Counts!$A$5:$A$154,$E61)-$D61))</f>
        <v/>
      </c>
      <c r="G61" s="12">
        <f>IF($A61="","",IFERROR(VLOOKUP($A61,SKUs!$A$5:$E$104,2,FALSE),""))</f>
        <v/>
      </c>
      <c r="H61" s="13">
        <f>IF($A61="","",IFERROR(VLOOKUP($A61,SKUs!$A$5:$E$104,3,FALSE),0))</f>
        <v/>
      </c>
      <c r="I61" s="13">
        <f>IF($A61="","",$D61*$H61)</f>
        <v/>
      </c>
      <c r="J61" s="14">
        <f>IF($A61="","",IFERROR(VLOOKUP($C61,Layout!$D$5:$G$204,2,FALSE),""))</f>
        <v/>
      </c>
      <c r="K61" s="14">
        <f>IF($A61="","",IF($E61="","",SUMIFS(Movements!$F$5:$F$204,Movements!$C$5:$C$204,$A61,Movements!$E$5:$E$204,$C61,Movements!$A$5:$A$204,"&gt;"&amp;$E61)-SUMIFS(Movements!$F$5:$F$204,Movements!$C$5:$C$204,$A61,Movements!$D$5:$D$204,$C61,Movements!$A$5:$A$204,"&gt;"&amp;$E61)))</f>
        <v/>
      </c>
      <c r="L61" s="14">
        <f>IF($A61="","",IF($E61="","",TODAY()-$E61))</f>
        <v/>
      </c>
      <c r="M61" s="12">
        <f>IF($A61="","",IF(COUNTIF(SKUs!$A$5:$A$104,$A61)=0,"⚠ this SKU is not on the SKUs tab",IF(COUNTIF(Layout!$D$5:$D$204,$C61)=0,"⚠ this bin is not on the Layout tab",IF(LEFT($C61,1)&lt;&gt;$B61,"⚠ the bin prefix does not match the zone",IF($D61&lt;0,"⚠ negative quantity — a movement is missing",IF(COUNTIFS(Locations!$A$5:$A$204,$A61,Locations!$C$5:$C$204,$C61)&gt;1,"⚠ this SKU and bin are listed twice",IF(AND($E61&lt;&gt;"",$F61&lt;&gt;0),"last count was out by "&amp;TEXT($F61,"+#,##0;-#,##0"),"")))))))</f>
        <v/>
      </c>
      <c r="N61" s="12">
        <f>IF($A61="","",$A61&amp;"#"&amp;COUNTIFS($A$5:$A61,$A61))</f>
        <v/>
      </c>
    </row>
    <row r="62">
      <c r="A62" s="9" t="n"/>
      <c r="B62" s="9" t="n"/>
      <c r="C62" s="9" t="n"/>
      <c r="D62" s="10" t="n"/>
      <c r="E62" s="11">
        <f>IF($A62="","",IFERROR(IF(SUMPRODUCT(MAX((Counts!$B$5:$B$154=$A62)*(Counts!$C$5:$C$154=$C62)*Counts!$A$5:$A$154))=0,"",SUMPRODUCT(MAX((Counts!$B$5:$B$154=$A62)*(Counts!$C$5:$C$154=$C62)*Counts!$A$5:$A$154))),""))</f>
        <v/>
      </c>
      <c r="F62" s="7">
        <f>IF($A62="","",IF($E62="","",SUMIFS(Counts!$D$5:$D$154,Counts!$B$5:$B$154,$A62,Counts!$C$5:$C$154,$C62,Counts!$A$5:$A$154,$E62)-$D62))</f>
        <v/>
      </c>
      <c r="G62" s="12">
        <f>IF($A62="","",IFERROR(VLOOKUP($A62,SKUs!$A$5:$E$104,2,FALSE),""))</f>
        <v/>
      </c>
      <c r="H62" s="13">
        <f>IF($A62="","",IFERROR(VLOOKUP($A62,SKUs!$A$5:$E$104,3,FALSE),0))</f>
        <v/>
      </c>
      <c r="I62" s="13">
        <f>IF($A62="","",$D62*$H62)</f>
        <v/>
      </c>
      <c r="J62" s="14">
        <f>IF($A62="","",IFERROR(VLOOKUP($C62,Layout!$D$5:$G$204,2,FALSE),""))</f>
        <v/>
      </c>
      <c r="K62" s="14">
        <f>IF($A62="","",IF($E62="","",SUMIFS(Movements!$F$5:$F$204,Movements!$C$5:$C$204,$A62,Movements!$E$5:$E$204,$C62,Movements!$A$5:$A$204,"&gt;"&amp;$E62)-SUMIFS(Movements!$F$5:$F$204,Movements!$C$5:$C$204,$A62,Movements!$D$5:$D$204,$C62,Movements!$A$5:$A$204,"&gt;"&amp;$E62)))</f>
        <v/>
      </c>
      <c r="L62" s="14">
        <f>IF($A62="","",IF($E62="","",TODAY()-$E62))</f>
        <v/>
      </c>
      <c r="M62" s="12">
        <f>IF($A62="","",IF(COUNTIF(SKUs!$A$5:$A$104,$A62)=0,"⚠ this SKU is not on the SKUs tab",IF(COUNTIF(Layout!$D$5:$D$204,$C62)=0,"⚠ this bin is not on the Layout tab",IF(LEFT($C62,1)&lt;&gt;$B62,"⚠ the bin prefix does not match the zone",IF($D62&lt;0,"⚠ negative quantity — a movement is missing",IF(COUNTIFS(Locations!$A$5:$A$204,$A62,Locations!$C$5:$C$204,$C62)&gt;1,"⚠ this SKU and bin are listed twice",IF(AND($E62&lt;&gt;"",$F62&lt;&gt;0),"last count was out by "&amp;TEXT($F62,"+#,##0;-#,##0"),"")))))))</f>
        <v/>
      </c>
      <c r="N62" s="12">
        <f>IF($A62="","",$A62&amp;"#"&amp;COUNTIFS($A$5:$A62,$A62))</f>
        <v/>
      </c>
    </row>
    <row r="63">
      <c r="A63" s="9" t="n"/>
      <c r="B63" s="9" t="n"/>
      <c r="C63" s="9" t="n"/>
      <c r="D63" s="10" t="n"/>
      <c r="E63" s="11">
        <f>IF($A63="","",IFERROR(IF(SUMPRODUCT(MAX((Counts!$B$5:$B$154=$A63)*(Counts!$C$5:$C$154=$C63)*Counts!$A$5:$A$154))=0,"",SUMPRODUCT(MAX((Counts!$B$5:$B$154=$A63)*(Counts!$C$5:$C$154=$C63)*Counts!$A$5:$A$154))),""))</f>
        <v/>
      </c>
      <c r="F63" s="7">
        <f>IF($A63="","",IF($E63="","",SUMIFS(Counts!$D$5:$D$154,Counts!$B$5:$B$154,$A63,Counts!$C$5:$C$154,$C63,Counts!$A$5:$A$154,$E63)-$D63))</f>
        <v/>
      </c>
      <c r="G63" s="12">
        <f>IF($A63="","",IFERROR(VLOOKUP($A63,SKUs!$A$5:$E$104,2,FALSE),""))</f>
        <v/>
      </c>
      <c r="H63" s="13">
        <f>IF($A63="","",IFERROR(VLOOKUP($A63,SKUs!$A$5:$E$104,3,FALSE),0))</f>
        <v/>
      </c>
      <c r="I63" s="13">
        <f>IF($A63="","",$D63*$H63)</f>
        <v/>
      </c>
      <c r="J63" s="14">
        <f>IF($A63="","",IFERROR(VLOOKUP($C63,Layout!$D$5:$G$204,2,FALSE),""))</f>
        <v/>
      </c>
      <c r="K63" s="14">
        <f>IF($A63="","",IF($E63="","",SUMIFS(Movements!$F$5:$F$204,Movements!$C$5:$C$204,$A63,Movements!$E$5:$E$204,$C63,Movements!$A$5:$A$204,"&gt;"&amp;$E63)-SUMIFS(Movements!$F$5:$F$204,Movements!$C$5:$C$204,$A63,Movements!$D$5:$D$204,$C63,Movements!$A$5:$A$204,"&gt;"&amp;$E63)))</f>
        <v/>
      </c>
      <c r="L63" s="14">
        <f>IF($A63="","",IF($E63="","",TODAY()-$E63))</f>
        <v/>
      </c>
      <c r="M63" s="12">
        <f>IF($A63="","",IF(COUNTIF(SKUs!$A$5:$A$104,$A63)=0,"⚠ this SKU is not on the SKUs tab",IF(COUNTIF(Layout!$D$5:$D$204,$C63)=0,"⚠ this bin is not on the Layout tab",IF(LEFT($C63,1)&lt;&gt;$B63,"⚠ the bin prefix does not match the zone",IF($D63&lt;0,"⚠ negative quantity — a movement is missing",IF(COUNTIFS(Locations!$A$5:$A$204,$A63,Locations!$C$5:$C$204,$C63)&gt;1,"⚠ this SKU and bin are listed twice",IF(AND($E63&lt;&gt;"",$F63&lt;&gt;0),"last count was out by "&amp;TEXT($F63,"+#,##0;-#,##0"),"")))))))</f>
        <v/>
      </c>
      <c r="N63" s="12">
        <f>IF($A63="","",$A63&amp;"#"&amp;COUNTIFS($A$5:$A63,$A63))</f>
        <v/>
      </c>
    </row>
    <row r="64">
      <c r="A64" s="9" t="n"/>
      <c r="B64" s="9" t="n"/>
      <c r="C64" s="9" t="n"/>
      <c r="D64" s="10" t="n"/>
      <c r="E64" s="11">
        <f>IF($A64="","",IFERROR(IF(SUMPRODUCT(MAX((Counts!$B$5:$B$154=$A64)*(Counts!$C$5:$C$154=$C64)*Counts!$A$5:$A$154))=0,"",SUMPRODUCT(MAX((Counts!$B$5:$B$154=$A64)*(Counts!$C$5:$C$154=$C64)*Counts!$A$5:$A$154))),""))</f>
        <v/>
      </c>
      <c r="F64" s="7">
        <f>IF($A64="","",IF($E64="","",SUMIFS(Counts!$D$5:$D$154,Counts!$B$5:$B$154,$A64,Counts!$C$5:$C$154,$C64,Counts!$A$5:$A$154,$E64)-$D64))</f>
        <v/>
      </c>
      <c r="G64" s="12">
        <f>IF($A64="","",IFERROR(VLOOKUP($A64,SKUs!$A$5:$E$104,2,FALSE),""))</f>
        <v/>
      </c>
      <c r="H64" s="13">
        <f>IF($A64="","",IFERROR(VLOOKUP($A64,SKUs!$A$5:$E$104,3,FALSE),0))</f>
        <v/>
      </c>
      <c r="I64" s="13">
        <f>IF($A64="","",$D64*$H64)</f>
        <v/>
      </c>
      <c r="J64" s="14">
        <f>IF($A64="","",IFERROR(VLOOKUP($C64,Layout!$D$5:$G$204,2,FALSE),""))</f>
        <v/>
      </c>
      <c r="K64" s="14">
        <f>IF($A64="","",IF($E64="","",SUMIFS(Movements!$F$5:$F$204,Movements!$C$5:$C$204,$A64,Movements!$E$5:$E$204,$C64,Movements!$A$5:$A$204,"&gt;"&amp;$E64)-SUMIFS(Movements!$F$5:$F$204,Movements!$C$5:$C$204,$A64,Movements!$D$5:$D$204,$C64,Movements!$A$5:$A$204,"&gt;"&amp;$E64)))</f>
        <v/>
      </c>
      <c r="L64" s="14">
        <f>IF($A64="","",IF($E64="","",TODAY()-$E64))</f>
        <v/>
      </c>
      <c r="M64" s="12">
        <f>IF($A64="","",IF(COUNTIF(SKUs!$A$5:$A$104,$A64)=0,"⚠ this SKU is not on the SKUs tab",IF(COUNTIF(Layout!$D$5:$D$204,$C64)=0,"⚠ this bin is not on the Layout tab",IF(LEFT($C64,1)&lt;&gt;$B64,"⚠ the bin prefix does not match the zone",IF($D64&lt;0,"⚠ negative quantity — a movement is missing",IF(COUNTIFS(Locations!$A$5:$A$204,$A64,Locations!$C$5:$C$204,$C64)&gt;1,"⚠ this SKU and bin are listed twice",IF(AND($E64&lt;&gt;"",$F64&lt;&gt;0),"last count was out by "&amp;TEXT($F64,"+#,##0;-#,##0"),"")))))))</f>
        <v/>
      </c>
      <c r="N64" s="12">
        <f>IF($A64="","",$A64&amp;"#"&amp;COUNTIFS($A$5:$A64,$A64))</f>
        <v/>
      </c>
    </row>
    <row r="65">
      <c r="A65" s="9" t="n"/>
      <c r="B65" s="9" t="n"/>
      <c r="C65" s="9" t="n"/>
      <c r="D65" s="10" t="n"/>
      <c r="E65" s="11">
        <f>IF($A65="","",IFERROR(IF(SUMPRODUCT(MAX((Counts!$B$5:$B$154=$A65)*(Counts!$C$5:$C$154=$C65)*Counts!$A$5:$A$154))=0,"",SUMPRODUCT(MAX((Counts!$B$5:$B$154=$A65)*(Counts!$C$5:$C$154=$C65)*Counts!$A$5:$A$154))),""))</f>
        <v/>
      </c>
      <c r="F65" s="7">
        <f>IF($A65="","",IF($E65="","",SUMIFS(Counts!$D$5:$D$154,Counts!$B$5:$B$154,$A65,Counts!$C$5:$C$154,$C65,Counts!$A$5:$A$154,$E65)-$D65))</f>
        <v/>
      </c>
      <c r="G65" s="12">
        <f>IF($A65="","",IFERROR(VLOOKUP($A65,SKUs!$A$5:$E$104,2,FALSE),""))</f>
        <v/>
      </c>
      <c r="H65" s="13">
        <f>IF($A65="","",IFERROR(VLOOKUP($A65,SKUs!$A$5:$E$104,3,FALSE),0))</f>
        <v/>
      </c>
      <c r="I65" s="13">
        <f>IF($A65="","",$D65*$H65)</f>
        <v/>
      </c>
      <c r="J65" s="14">
        <f>IF($A65="","",IFERROR(VLOOKUP($C65,Layout!$D$5:$G$204,2,FALSE),""))</f>
        <v/>
      </c>
      <c r="K65" s="14">
        <f>IF($A65="","",IF($E65="","",SUMIFS(Movements!$F$5:$F$204,Movements!$C$5:$C$204,$A65,Movements!$E$5:$E$204,$C65,Movements!$A$5:$A$204,"&gt;"&amp;$E65)-SUMIFS(Movements!$F$5:$F$204,Movements!$C$5:$C$204,$A65,Movements!$D$5:$D$204,$C65,Movements!$A$5:$A$204,"&gt;"&amp;$E65)))</f>
        <v/>
      </c>
      <c r="L65" s="14">
        <f>IF($A65="","",IF($E65="","",TODAY()-$E65))</f>
        <v/>
      </c>
      <c r="M65" s="12">
        <f>IF($A65="","",IF(COUNTIF(SKUs!$A$5:$A$104,$A65)=0,"⚠ this SKU is not on the SKUs tab",IF(COUNTIF(Layout!$D$5:$D$204,$C65)=0,"⚠ this bin is not on the Layout tab",IF(LEFT($C65,1)&lt;&gt;$B65,"⚠ the bin prefix does not match the zone",IF($D65&lt;0,"⚠ negative quantity — a movement is missing",IF(COUNTIFS(Locations!$A$5:$A$204,$A65,Locations!$C$5:$C$204,$C65)&gt;1,"⚠ this SKU and bin are listed twice",IF(AND($E65&lt;&gt;"",$F65&lt;&gt;0),"last count was out by "&amp;TEXT($F65,"+#,##0;-#,##0"),"")))))))</f>
        <v/>
      </c>
      <c r="N65" s="12">
        <f>IF($A65="","",$A65&amp;"#"&amp;COUNTIFS($A$5:$A65,$A65))</f>
        <v/>
      </c>
    </row>
    <row r="66">
      <c r="A66" s="9" t="n"/>
      <c r="B66" s="9" t="n"/>
      <c r="C66" s="9" t="n"/>
      <c r="D66" s="10" t="n"/>
      <c r="E66" s="11">
        <f>IF($A66="","",IFERROR(IF(SUMPRODUCT(MAX((Counts!$B$5:$B$154=$A66)*(Counts!$C$5:$C$154=$C66)*Counts!$A$5:$A$154))=0,"",SUMPRODUCT(MAX((Counts!$B$5:$B$154=$A66)*(Counts!$C$5:$C$154=$C66)*Counts!$A$5:$A$154))),""))</f>
        <v/>
      </c>
      <c r="F66" s="7">
        <f>IF($A66="","",IF($E66="","",SUMIFS(Counts!$D$5:$D$154,Counts!$B$5:$B$154,$A66,Counts!$C$5:$C$154,$C66,Counts!$A$5:$A$154,$E66)-$D66))</f>
        <v/>
      </c>
      <c r="G66" s="12">
        <f>IF($A66="","",IFERROR(VLOOKUP($A66,SKUs!$A$5:$E$104,2,FALSE),""))</f>
        <v/>
      </c>
      <c r="H66" s="13">
        <f>IF($A66="","",IFERROR(VLOOKUP($A66,SKUs!$A$5:$E$104,3,FALSE),0))</f>
        <v/>
      </c>
      <c r="I66" s="13">
        <f>IF($A66="","",$D66*$H66)</f>
        <v/>
      </c>
      <c r="J66" s="14">
        <f>IF($A66="","",IFERROR(VLOOKUP($C66,Layout!$D$5:$G$204,2,FALSE),""))</f>
        <v/>
      </c>
      <c r="K66" s="14">
        <f>IF($A66="","",IF($E66="","",SUMIFS(Movements!$F$5:$F$204,Movements!$C$5:$C$204,$A66,Movements!$E$5:$E$204,$C66,Movements!$A$5:$A$204,"&gt;"&amp;$E66)-SUMIFS(Movements!$F$5:$F$204,Movements!$C$5:$C$204,$A66,Movements!$D$5:$D$204,$C66,Movements!$A$5:$A$204,"&gt;"&amp;$E66)))</f>
        <v/>
      </c>
      <c r="L66" s="14">
        <f>IF($A66="","",IF($E66="","",TODAY()-$E66))</f>
        <v/>
      </c>
      <c r="M66" s="12">
        <f>IF($A66="","",IF(COUNTIF(SKUs!$A$5:$A$104,$A66)=0,"⚠ this SKU is not on the SKUs tab",IF(COUNTIF(Layout!$D$5:$D$204,$C66)=0,"⚠ this bin is not on the Layout tab",IF(LEFT($C66,1)&lt;&gt;$B66,"⚠ the bin prefix does not match the zone",IF($D66&lt;0,"⚠ negative quantity — a movement is missing",IF(COUNTIFS(Locations!$A$5:$A$204,$A66,Locations!$C$5:$C$204,$C66)&gt;1,"⚠ this SKU and bin are listed twice",IF(AND($E66&lt;&gt;"",$F66&lt;&gt;0),"last count was out by "&amp;TEXT($F66,"+#,##0;-#,##0"),"")))))))</f>
        <v/>
      </c>
      <c r="N66" s="12">
        <f>IF($A66="","",$A66&amp;"#"&amp;COUNTIFS($A$5:$A66,$A66))</f>
        <v/>
      </c>
    </row>
    <row r="67">
      <c r="A67" s="9" t="n"/>
      <c r="B67" s="9" t="n"/>
      <c r="C67" s="9" t="n"/>
      <c r="D67" s="10" t="n"/>
      <c r="E67" s="11">
        <f>IF($A67="","",IFERROR(IF(SUMPRODUCT(MAX((Counts!$B$5:$B$154=$A67)*(Counts!$C$5:$C$154=$C67)*Counts!$A$5:$A$154))=0,"",SUMPRODUCT(MAX((Counts!$B$5:$B$154=$A67)*(Counts!$C$5:$C$154=$C67)*Counts!$A$5:$A$154))),""))</f>
        <v/>
      </c>
      <c r="F67" s="7">
        <f>IF($A67="","",IF($E67="","",SUMIFS(Counts!$D$5:$D$154,Counts!$B$5:$B$154,$A67,Counts!$C$5:$C$154,$C67,Counts!$A$5:$A$154,$E67)-$D67))</f>
        <v/>
      </c>
      <c r="G67" s="12">
        <f>IF($A67="","",IFERROR(VLOOKUP($A67,SKUs!$A$5:$E$104,2,FALSE),""))</f>
        <v/>
      </c>
      <c r="H67" s="13">
        <f>IF($A67="","",IFERROR(VLOOKUP($A67,SKUs!$A$5:$E$104,3,FALSE),0))</f>
        <v/>
      </c>
      <c r="I67" s="13">
        <f>IF($A67="","",$D67*$H67)</f>
        <v/>
      </c>
      <c r="J67" s="14">
        <f>IF($A67="","",IFERROR(VLOOKUP($C67,Layout!$D$5:$G$204,2,FALSE),""))</f>
        <v/>
      </c>
      <c r="K67" s="14">
        <f>IF($A67="","",IF($E67="","",SUMIFS(Movements!$F$5:$F$204,Movements!$C$5:$C$204,$A67,Movements!$E$5:$E$204,$C67,Movements!$A$5:$A$204,"&gt;"&amp;$E67)-SUMIFS(Movements!$F$5:$F$204,Movements!$C$5:$C$204,$A67,Movements!$D$5:$D$204,$C67,Movements!$A$5:$A$204,"&gt;"&amp;$E67)))</f>
        <v/>
      </c>
      <c r="L67" s="14">
        <f>IF($A67="","",IF($E67="","",TODAY()-$E67))</f>
        <v/>
      </c>
      <c r="M67" s="12">
        <f>IF($A67="","",IF(COUNTIF(SKUs!$A$5:$A$104,$A67)=0,"⚠ this SKU is not on the SKUs tab",IF(COUNTIF(Layout!$D$5:$D$204,$C67)=0,"⚠ this bin is not on the Layout tab",IF(LEFT($C67,1)&lt;&gt;$B67,"⚠ the bin prefix does not match the zone",IF($D67&lt;0,"⚠ negative quantity — a movement is missing",IF(COUNTIFS(Locations!$A$5:$A$204,$A67,Locations!$C$5:$C$204,$C67)&gt;1,"⚠ this SKU and bin are listed twice",IF(AND($E67&lt;&gt;"",$F67&lt;&gt;0),"last count was out by "&amp;TEXT($F67,"+#,##0;-#,##0"),"")))))))</f>
        <v/>
      </c>
      <c r="N67" s="12">
        <f>IF($A67="","",$A67&amp;"#"&amp;COUNTIFS($A$5:$A67,$A67))</f>
        <v/>
      </c>
    </row>
    <row r="68">
      <c r="A68" s="9" t="n"/>
      <c r="B68" s="9" t="n"/>
      <c r="C68" s="9" t="n"/>
      <c r="D68" s="10" t="n"/>
      <c r="E68" s="11">
        <f>IF($A68="","",IFERROR(IF(SUMPRODUCT(MAX((Counts!$B$5:$B$154=$A68)*(Counts!$C$5:$C$154=$C68)*Counts!$A$5:$A$154))=0,"",SUMPRODUCT(MAX((Counts!$B$5:$B$154=$A68)*(Counts!$C$5:$C$154=$C68)*Counts!$A$5:$A$154))),""))</f>
        <v/>
      </c>
      <c r="F68" s="7">
        <f>IF($A68="","",IF($E68="","",SUMIFS(Counts!$D$5:$D$154,Counts!$B$5:$B$154,$A68,Counts!$C$5:$C$154,$C68,Counts!$A$5:$A$154,$E68)-$D68))</f>
        <v/>
      </c>
      <c r="G68" s="12">
        <f>IF($A68="","",IFERROR(VLOOKUP($A68,SKUs!$A$5:$E$104,2,FALSE),""))</f>
        <v/>
      </c>
      <c r="H68" s="13">
        <f>IF($A68="","",IFERROR(VLOOKUP($A68,SKUs!$A$5:$E$104,3,FALSE),0))</f>
        <v/>
      </c>
      <c r="I68" s="13">
        <f>IF($A68="","",$D68*$H68)</f>
        <v/>
      </c>
      <c r="J68" s="14">
        <f>IF($A68="","",IFERROR(VLOOKUP($C68,Layout!$D$5:$G$204,2,FALSE),""))</f>
        <v/>
      </c>
      <c r="K68" s="14">
        <f>IF($A68="","",IF($E68="","",SUMIFS(Movements!$F$5:$F$204,Movements!$C$5:$C$204,$A68,Movements!$E$5:$E$204,$C68,Movements!$A$5:$A$204,"&gt;"&amp;$E68)-SUMIFS(Movements!$F$5:$F$204,Movements!$C$5:$C$204,$A68,Movements!$D$5:$D$204,$C68,Movements!$A$5:$A$204,"&gt;"&amp;$E68)))</f>
        <v/>
      </c>
      <c r="L68" s="14">
        <f>IF($A68="","",IF($E68="","",TODAY()-$E68))</f>
        <v/>
      </c>
      <c r="M68" s="12">
        <f>IF($A68="","",IF(COUNTIF(SKUs!$A$5:$A$104,$A68)=0,"⚠ this SKU is not on the SKUs tab",IF(COUNTIF(Layout!$D$5:$D$204,$C68)=0,"⚠ this bin is not on the Layout tab",IF(LEFT($C68,1)&lt;&gt;$B68,"⚠ the bin prefix does not match the zone",IF($D68&lt;0,"⚠ negative quantity — a movement is missing",IF(COUNTIFS(Locations!$A$5:$A$204,$A68,Locations!$C$5:$C$204,$C68)&gt;1,"⚠ this SKU and bin are listed twice",IF(AND($E68&lt;&gt;"",$F68&lt;&gt;0),"last count was out by "&amp;TEXT($F68,"+#,##0;-#,##0"),"")))))))</f>
        <v/>
      </c>
      <c r="N68" s="12">
        <f>IF($A68="","",$A68&amp;"#"&amp;COUNTIFS($A$5:$A68,$A68))</f>
        <v/>
      </c>
    </row>
    <row r="69">
      <c r="A69" s="9" t="n"/>
      <c r="B69" s="9" t="n"/>
      <c r="C69" s="9" t="n"/>
      <c r="D69" s="10" t="n"/>
      <c r="E69" s="11">
        <f>IF($A69="","",IFERROR(IF(SUMPRODUCT(MAX((Counts!$B$5:$B$154=$A69)*(Counts!$C$5:$C$154=$C69)*Counts!$A$5:$A$154))=0,"",SUMPRODUCT(MAX((Counts!$B$5:$B$154=$A69)*(Counts!$C$5:$C$154=$C69)*Counts!$A$5:$A$154))),""))</f>
        <v/>
      </c>
      <c r="F69" s="7">
        <f>IF($A69="","",IF($E69="","",SUMIFS(Counts!$D$5:$D$154,Counts!$B$5:$B$154,$A69,Counts!$C$5:$C$154,$C69,Counts!$A$5:$A$154,$E69)-$D69))</f>
        <v/>
      </c>
      <c r="G69" s="12">
        <f>IF($A69="","",IFERROR(VLOOKUP($A69,SKUs!$A$5:$E$104,2,FALSE),""))</f>
        <v/>
      </c>
      <c r="H69" s="13">
        <f>IF($A69="","",IFERROR(VLOOKUP($A69,SKUs!$A$5:$E$104,3,FALSE),0))</f>
        <v/>
      </c>
      <c r="I69" s="13">
        <f>IF($A69="","",$D69*$H69)</f>
        <v/>
      </c>
      <c r="J69" s="14">
        <f>IF($A69="","",IFERROR(VLOOKUP($C69,Layout!$D$5:$G$204,2,FALSE),""))</f>
        <v/>
      </c>
      <c r="K69" s="14">
        <f>IF($A69="","",IF($E69="","",SUMIFS(Movements!$F$5:$F$204,Movements!$C$5:$C$204,$A69,Movements!$E$5:$E$204,$C69,Movements!$A$5:$A$204,"&gt;"&amp;$E69)-SUMIFS(Movements!$F$5:$F$204,Movements!$C$5:$C$204,$A69,Movements!$D$5:$D$204,$C69,Movements!$A$5:$A$204,"&gt;"&amp;$E69)))</f>
        <v/>
      </c>
      <c r="L69" s="14">
        <f>IF($A69="","",IF($E69="","",TODAY()-$E69))</f>
        <v/>
      </c>
      <c r="M69" s="12">
        <f>IF($A69="","",IF(COUNTIF(SKUs!$A$5:$A$104,$A69)=0,"⚠ this SKU is not on the SKUs tab",IF(COUNTIF(Layout!$D$5:$D$204,$C69)=0,"⚠ this bin is not on the Layout tab",IF(LEFT($C69,1)&lt;&gt;$B69,"⚠ the bin prefix does not match the zone",IF($D69&lt;0,"⚠ negative quantity — a movement is missing",IF(COUNTIFS(Locations!$A$5:$A$204,$A69,Locations!$C$5:$C$204,$C69)&gt;1,"⚠ this SKU and bin are listed twice",IF(AND($E69&lt;&gt;"",$F69&lt;&gt;0),"last count was out by "&amp;TEXT($F69,"+#,##0;-#,##0"),"")))))))</f>
        <v/>
      </c>
      <c r="N69" s="12">
        <f>IF($A69="","",$A69&amp;"#"&amp;COUNTIFS($A$5:$A69,$A69))</f>
        <v/>
      </c>
    </row>
    <row r="70">
      <c r="A70" s="9" t="n"/>
      <c r="B70" s="9" t="n"/>
      <c r="C70" s="9" t="n"/>
      <c r="D70" s="10" t="n"/>
      <c r="E70" s="11">
        <f>IF($A70="","",IFERROR(IF(SUMPRODUCT(MAX((Counts!$B$5:$B$154=$A70)*(Counts!$C$5:$C$154=$C70)*Counts!$A$5:$A$154))=0,"",SUMPRODUCT(MAX((Counts!$B$5:$B$154=$A70)*(Counts!$C$5:$C$154=$C70)*Counts!$A$5:$A$154))),""))</f>
        <v/>
      </c>
      <c r="F70" s="7">
        <f>IF($A70="","",IF($E70="","",SUMIFS(Counts!$D$5:$D$154,Counts!$B$5:$B$154,$A70,Counts!$C$5:$C$154,$C70,Counts!$A$5:$A$154,$E70)-$D70))</f>
        <v/>
      </c>
      <c r="G70" s="12">
        <f>IF($A70="","",IFERROR(VLOOKUP($A70,SKUs!$A$5:$E$104,2,FALSE),""))</f>
        <v/>
      </c>
      <c r="H70" s="13">
        <f>IF($A70="","",IFERROR(VLOOKUP($A70,SKUs!$A$5:$E$104,3,FALSE),0))</f>
        <v/>
      </c>
      <c r="I70" s="13">
        <f>IF($A70="","",$D70*$H70)</f>
        <v/>
      </c>
      <c r="J70" s="14">
        <f>IF($A70="","",IFERROR(VLOOKUP($C70,Layout!$D$5:$G$204,2,FALSE),""))</f>
        <v/>
      </c>
      <c r="K70" s="14">
        <f>IF($A70="","",IF($E70="","",SUMIFS(Movements!$F$5:$F$204,Movements!$C$5:$C$204,$A70,Movements!$E$5:$E$204,$C70,Movements!$A$5:$A$204,"&gt;"&amp;$E70)-SUMIFS(Movements!$F$5:$F$204,Movements!$C$5:$C$204,$A70,Movements!$D$5:$D$204,$C70,Movements!$A$5:$A$204,"&gt;"&amp;$E70)))</f>
        <v/>
      </c>
      <c r="L70" s="14">
        <f>IF($A70="","",IF($E70="","",TODAY()-$E70))</f>
        <v/>
      </c>
      <c r="M70" s="12">
        <f>IF($A70="","",IF(COUNTIF(SKUs!$A$5:$A$104,$A70)=0,"⚠ this SKU is not on the SKUs tab",IF(COUNTIF(Layout!$D$5:$D$204,$C70)=0,"⚠ this bin is not on the Layout tab",IF(LEFT($C70,1)&lt;&gt;$B70,"⚠ the bin prefix does not match the zone",IF($D70&lt;0,"⚠ negative quantity — a movement is missing",IF(COUNTIFS(Locations!$A$5:$A$204,$A70,Locations!$C$5:$C$204,$C70)&gt;1,"⚠ this SKU and bin are listed twice",IF(AND($E70&lt;&gt;"",$F70&lt;&gt;0),"last count was out by "&amp;TEXT($F70,"+#,##0;-#,##0"),"")))))))</f>
        <v/>
      </c>
      <c r="N70" s="12">
        <f>IF($A70="","",$A70&amp;"#"&amp;COUNTIFS($A$5:$A70,$A70))</f>
        <v/>
      </c>
    </row>
    <row r="71">
      <c r="A71" s="9" t="n"/>
      <c r="B71" s="9" t="n"/>
      <c r="C71" s="9" t="n"/>
      <c r="D71" s="10" t="n"/>
      <c r="E71" s="11">
        <f>IF($A71="","",IFERROR(IF(SUMPRODUCT(MAX((Counts!$B$5:$B$154=$A71)*(Counts!$C$5:$C$154=$C71)*Counts!$A$5:$A$154))=0,"",SUMPRODUCT(MAX((Counts!$B$5:$B$154=$A71)*(Counts!$C$5:$C$154=$C71)*Counts!$A$5:$A$154))),""))</f>
        <v/>
      </c>
      <c r="F71" s="7">
        <f>IF($A71="","",IF($E71="","",SUMIFS(Counts!$D$5:$D$154,Counts!$B$5:$B$154,$A71,Counts!$C$5:$C$154,$C71,Counts!$A$5:$A$154,$E71)-$D71))</f>
        <v/>
      </c>
      <c r="G71" s="12">
        <f>IF($A71="","",IFERROR(VLOOKUP($A71,SKUs!$A$5:$E$104,2,FALSE),""))</f>
        <v/>
      </c>
      <c r="H71" s="13">
        <f>IF($A71="","",IFERROR(VLOOKUP($A71,SKUs!$A$5:$E$104,3,FALSE),0))</f>
        <v/>
      </c>
      <c r="I71" s="13">
        <f>IF($A71="","",$D71*$H71)</f>
        <v/>
      </c>
      <c r="J71" s="14">
        <f>IF($A71="","",IFERROR(VLOOKUP($C71,Layout!$D$5:$G$204,2,FALSE),""))</f>
        <v/>
      </c>
      <c r="K71" s="14">
        <f>IF($A71="","",IF($E71="","",SUMIFS(Movements!$F$5:$F$204,Movements!$C$5:$C$204,$A71,Movements!$E$5:$E$204,$C71,Movements!$A$5:$A$204,"&gt;"&amp;$E71)-SUMIFS(Movements!$F$5:$F$204,Movements!$C$5:$C$204,$A71,Movements!$D$5:$D$204,$C71,Movements!$A$5:$A$204,"&gt;"&amp;$E71)))</f>
        <v/>
      </c>
      <c r="L71" s="14">
        <f>IF($A71="","",IF($E71="","",TODAY()-$E71))</f>
        <v/>
      </c>
      <c r="M71" s="12">
        <f>IF($A71="","",IF(COUNTIF(SKUs!$A$5:$A$104,$A71)=0,"⚠ this SKU is not on the SKUs tab",IF(COUNTIF(Layout!$D$5:$D$204,$C71)=0,"⚠ this bin is not on the Layout tab",IF(LEFT($C71,1)&lt;&gt;$B71,"⚠ the bin prefix does not match the zone",IF($D71&lt;0,"⚠ negative quantity — a movement is missing",IF(COUNTIFS(Locations!$A$5:$A$204,$A71,Locations!$C$5:$C$204,$C71)&gt;1,"⚠ this SKU and bin are listed twice",IF(AND($E71&lt;&gt;"",$F71&lt;&gt;0),"last count was out by "&amp;TEXT($F71,"+#,##0;-#,##0"),"")))))))</f>
        <v/>
      </c>
      <c r="N71" s="12">
        <f>IF($A71="","",$A71&amp;"#"&amp;COUNTIFS($A$5:$A71,$A71))</f>
        <v/>
      </c>
    </row>
    <row r="72">
      <c r="A72" s="9" t="n"/>
      <c r="B72" s="9" t="n"/>
      <c r="C72" s="9" t="n"/>
      <c r="D72" s="10" t="n"/>
      <c r="E72" s="11">
        <f>IF($A72="","",IFERROR(IF(SUMPRODUCT(MAX((Counts!$B$5:$B$154=$A72)*(Counts!$C$5:$C$154=$C72)*Counts!$A$5:$A$154))=0,"",SUMPRODUCT(MAX((Counts!$B$5:$B$154=$A72)*(Counts!$C$5:$C$154=$C72)*Counts!$A$5:$A$154))),""))</f>
        <v/>
      </c>
      <c r="F72" s="7">
        <f>IF($A72="","",IF($E72="","",SUMIFS(Counts!$D$5:$D$154,Counts!$B$5:$B$154,$A72,Counts!$C$5:$C$154,$C72,Counts!$A$5:$A$154,$E72)-$D72))</f>
        <v/>
      </c>
      <c r="G72" s="12">
        <f>IF($A72="","",IFERROR(VLOOKUP($A72,SKUs!$A$5:$E$104,2,FALSE),""))</f>
        <v/>
      </c>
      <c r="H72" s="13">
        <f>IF($A72="","",IFERROR(VLOOKUP($A72,SKUs!$A$5:$E$104,3,FALSE),0))</f>
        <v/>
      </c>
      <c r="I72" s="13">
        <f>IF($A72="","",$D72*$H72)</f>
        <v/>
      </c>
      <c r="J72" s="14">
        <f>IF($A72="","",IFERROR(VLOOKUP($C72,Layout!$D$5:$G$204,2,FALSE),""))</f>
        <v/>
      </c>
      <c r="K72" s="14">
        <f>IF($A72="","",IF($E72="","",SUMIFS(Movements!$F$5:$F$204,Movements!$C$5:$C$204,$A72,Movements!$E$5:$E$204,$C72,Movements!$A$5:$A$204,"&gt;"&amp;$E72)-SUMIFS(Movements!$F$5:$F$204,Movements!$C$5:$C$204,$A72,Movements!$D$5:$D$204,$C72,Movements!$A$5:$A$204,"&gt;"&amp;$E72)))</f>
        <v/>
      </c>
      <c r="L72" s="14">
        <f>IF($A72="","",IF($E72="","",TODAY()-$E72))</f>
        <v/>
      </c>
      <c r="M72" s="12">
        <f>IF($A72="","",IF(COUNTIF(SKUs!$A$5:$A$104,$A72)=0,"⚠ this SKU is not on the SKUs tab",IF(COUNTIF(Layout!$D$5:$D$204,$C72)=0,"⚠ this bin is not on the Layout tab",IF(LEFT($C72,1)&lt;&gt;$B72,"⚠ the bin prefix does not match the zone",IF($D72&lt;0,"⚠ negative quantity — a movement is missing",IF(COUNTIFS(Locations!$A$5:$A$204,$A72,Locations!$C$5:$C$204,$C72)&gt;1,"⚠ this SKU and bin are listed twice",IF(AND($E72&lt;&gt;"",$F72&lt;&gt;0),"last count was out by "&amp;TEXT($F72,"+#,##0;-#,##0"),"")))))))</f>
        <v/>
      </c>
      <c r="N72" s="12">
        <f>IF($A72="","",$A72&amp;"#"&amp;COUNTIFS($A$5:$A72,$A72))</f>
        <v/>
      </c>
    </row>
    <row r="73">
      <c r="A73" s="9" t="n"/>
      <c r="B73" s="9" t="n"/>
      <c r="C73" s="9" t="n"/>
      <c r="D73" s="10" t="n"/>
      <c r="E73" s="11">
        <f>IF($A73="","",IFERROR(IF(SUMPRODUCT(MAX((Counts!$B$5:$B$154=$A73)*(Counts!$C$5:$C$154=$C73)*Counts!$A$5:$A$154))=0,"",SUMPRODUCT(MAX((Counts!$B$5:$B$154=$A73)*(Counts!$C$5:$C$154=$C73)*Counts!$A$5:$A$154))),""))</f>
        <v/>
      </c>
      <c r="F73" s="7">
        <f>IF($A73="","",IF($E73="","",SUMIFS(Counts!$D$5:$D$154,Counts!$B$5:$B$154,$A73,Counts!$C$5:$C$154,$C73,Counts!$A$5:$A$154,$E73)-$D73))</f>
        <v/>
      </c>
      <c r="G73" s="12">
        <f>IF($A73="","",IFERROR(VLOOKUP($A73,SKUs!$A$5:$E$104,2,FALSE),""))</f>
        <v/>
      </c>
      <c r="H73" s="13">
        <f>IF($A73="","",IFERROR(VLOOKUP($A73,SKUs!$A$5:$E$104,3,FALSE),0))</f>
        <v/>
      </c>
      <c r="I73" s="13">
        <f>IF($A73="","",$D73*$H73)</f>
        <v/>
      </c>
      <c r="J73" s="14">
        <f>IF($A73="","",IFERROR(VLOOKUP($C73,Layout!$D$5:$G$204,2,FALSE),""))</f>
        <v/>
      </c>
      <c r="K73" s="14">
        <f>IF($A73="","",IF($E73="","",SUMIFS(Movements!$F$5:$F$204,Movements!$C$5:$C$204,$A73,Movements!$E$5:$E$204,$C73,Movements!$A$5:$A$204,"&gt;"&amp;$E73)-SUMIFS(Movements!$F$5:$F$204,Movements!$C$5:$C$204,$A73,Movements!$D$5:$D$204,$C73,Movements!$A$5:$A$204,"&gt;"&amp;$E73)))</f>
        <v/>
      </c>
      <c r="L73" s="14">
        <f>IF($A73="","",IF($E73="","",TODAY()-$E73))</f>
        <v/>
      </c>
      <c r="M73" s="12">
        <f>IF($A73="","",IF(COUNTIF(SKUs!$A$5:$A$104,$A73)=0,"⚠ this SKU is not on the SKUs tab",IF(COUNTIF(Layout!$D$5:$D$204,$C73)=0,"⚠ this bin is not on the Layout tab",IF(LEFT($C73,1)&lt;&gt;$B73,"⚠ the bin prefix does not match the zone",IF($D73&lt;0,"⚠ negative quantity — a movement is missing",IF(COUNTIFS(Locations!$A$5:$A$204,$A73,Locations!$C$5:$C$204,$C73)&gt;1,"⚠ this SKU and bin are listed twice",IF(AND($E73&lt;&gt;"",$F73&lt;&gt;0),"last count was out by "&amp;TEXT($F73,"+#,##0;-#,##0"),"")))))))</f>
        <v/>
      </c>
      <c r="N73" s="12">
        <f>IF($A73="","",$A73&amp;"#"&amp;COUNTIFS($A$5:$A73,$A73))</f>
        <v/>
      </c>
    </row>
    <row r="74">
      <c r="A74" s="9" t="n"/>
      <c r="B74" s="9" t="n"/>
      <c r="C74" s="9" t="n"/>
      <c r="D74" s="10" t="n"/>
      <c r="E74" s="11">
        <f>IF($A74="","",IFERROR(IF(SUMPRODUCT(MAX((Counts!$B$5:$B$154=$A74)*(Counts!$C$5:$C$154=$C74)*Counts!$A$5:$A$154))=0,"",SUMPRODUCT(MAX((Counts!$B$5:$B$154=$A74)*(Counts!$C$5:$C$154=$C74)*Counts!$A$5:$A$154))),""))</f>
        <v/>
      </c>
      <c r="F74" s="7">
        <f>IF($A74="","",IF($E74="","",SUMIFS(Counts!$D$5:$D$154,Counts!$B$5:$B$154,$A74,Counts!$C$5:$C$154,$C74,Counts!$A$5:$A$154,$E74)-$D74))</f>
        <v/>
      </c>
      <c r="G74" s="12">
        <f>IF($A74="","",IFERROR(VLOOKUP($A74,SKUs!$A$5:$E$104,2,FALSE),""))</f>
        <v/>
      </c>
      <c r="H74" s="13">
        <f>IF($A74="","",IFERROR(VLOOKUP($A74,SKUs!$A$5:$E$104,3,FALSE),0))</f>
        <v/>
      </c>
      <c r="I74" s="13">
        <f>IF($A74="","",$D74*$H74)</f>
        <v/>
      </c>
      <c r="J74" s="14">
        <f>IF($A74="","",IFERROR(VLOOKUP($C74,Layout!$D$5:$G$204,2,FALSE),""))</f>
        <v/>
      </c>
      <c r="K74" s="14">
        <f>IF($A74="","",IF($E74="","",SUMIFS(Movements!$F$5:$F$204,Movements!$C$5:$C$204,$A74,Movements!$E$5:$E$204,$C74,Movements!$A$5:$A$204,"&gt;"&amp;$E74)-SUMIFS(Movements!$F$5:$F$204,Movements!$C$5:$C$204,$A74,Movements!$D$5:$D$204,$C74,Movements!$A$5:$A$204,"&gt;"&amp;$E74)))</f>
        <v/>
      </c>
      <c r="L74" s="14">
        <f>IF($A74="","",IF($E74="","",TODAY()-$E74))</f>
        <v/>
      </c>
      <c r="M74" s="12">
        <f>IF($A74="","",IF(COUNTIF(SKUs!$A$5:$A$104,$A74)=0,"⚠ this SKU is not on the SKUs tab",IF(COUNTIF(Layout!$D$5:$D$204,$C74)=0,"⚠ this bin is not on the Layout tab",IF(LEFT($C74,1)&lt;&gt;$B74,"⚠ the bin prefix does not match the zone",IF($D74&lt;0,"⚠ negative quantity — a movement is missing",IF(COUNTIFS(Locations!$A$5:$A$204,$A74,Locations!$C$5:$C$204,$C74)&gt;1,"⚠ this SKU and bin are listed twice",IF(AND($E74&lt;&gt;"",$F74&lt;&gt;0),"last count was out by "&amp;TEXT($F74,"+#,##0;-#,##0"),"")))))))</f>
        <v/>
      </c>
      <c r="N74" s="12">
        <f>IF($A74="","",$A74&amp;"#"&amp;COUNTIFS($A$5:$A74,$A74))</f>
        <v/>
      </c>
    </row>
    <row r="75">
      <c r="A75" s="9" t="n"/>
      <c r="B75" s="9" t="n"/>
      <c r="C75" s="9" t="n"/>
      <c r="D75" s="10" t="n"/>
      <c r="E75" s="11">
        <f>IF($A75="","",IFERROR(IF(SUMPRODUCT(MAX((Counts!$B$5:$B$154=$A75)*(Counts!$C$5:$C$154=$C75)*Counts!$A$5:$A$154))=0,"",SUMPRODUCT(MAX((Counts!$B$5:$B$154=$A75)*(Counts!$C$5:$C$154=$C75)*Counts!$A$5:$A$154))),""))</f>
        <v/>
      </c>
      <c r="F75" s="7">
        <f>IF($A75="","",IF($E75="","",SUMIFS(Counts!$D$5:$D$154,Counts!$B$5:$B$154,$A75,Counts!$C$5:$C$154,$C75,Counts!$A$5:$A$154,$E75)-$D75))</f>
        <v/>
      </c>
      <c r="G75" s="12">
        <f>IF($A75="","",IFERROR(VLOOKUP($A75,SKUs!$A$5:$E$104,2,FALSE),""))</f>
        <v/>
      </c>
      <c r="H75" s="13">
        <f>IF($A75="","",IFERROR(VLOOKUP($A75,SKUs!$A$5:$E$104,3,FALSE),0))</f>
        <v/>
      </c>
      <c r="I75" s="13">
        <f>IF($A75="","",$D75*$H75)</f>
        <v/>
      </c>
      <c r="J75" s="14">
        <f>IF($A75="","",IFERROR(VLOOKUP($C75,Layout!$D$5:$G$204,2,FALSE),""))</f>
        <v/>
      </c>
      <c r="K75" s="14">
        <f>IF($A75="","",IF($E75="","",SUMIFS(Movements!$F$5:$F$204,Movements!$C$5:$C$204,$A75,Movements!$E$5:$E$204,$C75,Movements!$A$5:$A$204,"&gt;"&amp;$E75)-SUMIFS(Movements!$F$5:$F$204,Movements!$C$5:$C$204,$A75,Movements!$D$5:$D$204,$C75,Movements!$A$5:$A$204,"&gt;"&amp;$E75)))</f>
        <v/>
      </c>
      <c r="L75" s="14">
        <f>IF($A75="","",IF($E75="","",TODAY()-$E75))</f>
        <v/>
      </c>
      <c r="M75" s="12">
        <f>IF($A75="","",IF(COUNTIF(SKUs!$A$5:$A$104,$A75)=0,"⚠ this SKU is not on the SKUs tab",IF(COUNTIF(Layout!$D$5:$D$204,$C75)=0,"⚠ this bin is not on the Layout tab",IF(LEFT($C75,1)&lt;&gt;$B75,"⚠ the bin prefix does not match the zone",IF($D75&lt;0,"⚠ negative quantity — a movement is missing",IF(COUNTIFS(Locations!$A$5:$A$204,$A75,Locations!$C$5:$C$204,$C75)&gt;1,"⚠ this SKU and bin are listed twice",IF(AND($E75&lt;&gt;"",$F75&lt;&gt;0),"last count was out by "&amp;TEXT($F75,"+#,##0;-#,##0"),"")))))))</f>
        <v/>
      </c>
      <c r="N75" s="12">
        <f>IF($A75="","",$A75&amp;"#"&amp;COUNTIFS($A$5:$A75,$A75))</f>
        <v/>
      </c>
    </row>
    <row r="76">
      <c r="A76" s="9" t="n"/>
      <c r="B76" s="9" t="n"/>
      <c r="C76" s="9" t="n"/>
      <c r="D76" s="10" t="n"/>
      <c r="E76" s="11">
        <f>IF($A76="","",IFERROR(IF(SUMPRODUCT(MAX((Counts!$B$5:$B$154=$A76)*(Counts!$C$5:$C$154=$C76)*Counts!$A$5:$A$154))=0,"",SUMPRODUCT(MAX((Counts!$B$5:$B$154=$A76)*(Counts!$C$5:$C$154=$C76)*Counts!$A$5:$A$154))),""))</f>
        <v/>
      </c>
      <c r="F76" s="7">
        <f>IF($A76="","",IF($E76="","",SUMIFS(Counts!$D$5:$D$154,Counts!$B$5:$B$154,$A76,Counts!$C$5:$C$154,$C76,Counts!$A$5:$A$154,$E76)-$D76))</f>
        <v/>
      </c>
      <c r="G76" s="12">
        <f>IF($A76="","",IFERROR(VLOOKUP($A76,SKUs!$A$5:$E$104,2,FALSE),""))</f>
        <v/>
      </c>
      <c r="H76" s="13">
        <f>IF($A76="","",IFERROR(VLOOKUP($A76,SKUs!$A$5:$E$104,3,FALSE),0))</f>
        <v/>
      </c>
      <c r="I76" s="13">
        <f>IF($A76="","",$D76*$H76)</f>
        <v/>
      </c>
      <c r="J76" s="14">
        <f>IF($A76="","",IFERROR(VLOOKUP($C76,Layout!$D$5:$G$204,2,FALSE),""))</f>
        <v/>
      </c>
      <c r="K76" s="14">
        <f>IF($A76="","",IF($E76="","",SUMIFS(Movements!$F$5:$F$204,Movements!$C$5:$C$204,$A76,Movements!$E$5:$E$204,$C76,Movements!$A$5:$A$204,"&gt;"&amp;$E76)-SUMIFS(Movements!$F$5:$F$204,Movements!$C$5:$C$204,$A76,Movements!$D$5:$D$204,$C76,Movements!$A$5:$A$204,"&gt;"&amp;$E76)))</f>
        <v/>
      </c>
      <c r="L76" s="14">
        <f>IF($A76="","",IF($E76="","",TODAY()-$E76))</f>
        <v/>
      </c>
      <c r="M76" s="12">
        <f>IF($A76="","",IF(COUNTIF(SKUs!$A$5:$A$104,$A76)=0,"⚠ this SKU is not on the SKUs tab",IF(COUNTIF(Layout!$D$5:$D$204,$C76)=0,"⚠ this bin is not on the Layout tab",IF(LEFT($C76,1)&lt;&gt;$B76,"⚠ the bin prefix does not match the zone",IF($D76&lt;0,"⚠ negative quantity — a movement is missing",IF(COUNTIFS(Locations!$A$5:$A$204,$A76,Locations!$C$5:$C$204,$C76)&gt;1,"⚠ this SKU and bin are listed twice",IF(AND($E76&lt;&gt;"",$F76&lt;&gt;0),"last count was out by "&amp;TEXT($F76,"+#,##0;-#,##0"),"")))))))</f>
        <v/>
      </c>
      <c r="N76" s="12">
        <f>IF($A76="","",$A76&amp;"#"&amp;COUNTIFS($A$5:$A76,$A76))</f>
        <v/>
      </c>
    </row>
    <row r="77">
      <c r="A77" s="9" t="n"/>
      <c r="B77" s="9" t="n"/>
      <c r="C77" s="9" t="n"/>
      <c r="D77" s="10" t="n"/>
      <c r="E77" s="11">
        <f>IF($A77="","",IFERROR(IF(SUMPRODUCT(MAX((Counts!$B$5:$B$154=$A77)*(Counts!$C$5:$C$154=$C77)*Counts!$A$5:$A$154))=0,"",SUMPRODUCT(MAX((Counts!$B$5:$B$154=$A77)*(Counts!$C$5:$C$154=$C77)*Counts!$A$5:$A$154))),""))</f>
        <v/>
      </c>
      <c r="F77" s="7">
        <f>IF($A77="","",IF($E77="","",SUMIFS(Counts!$D$5:$D$154,Counts!$B$5:$B$154,$A77,Counts!$C$5:$C$154,$C77,Counts!$A$5:$A$154,$E77)-$D77))</f>
        <v/>
      </c>
      <c r="G77" s="12">
        <f>IF($A77="","",IFERROR(VLOOKUP($A77,SKUs!$A$5:$E$104,2,FALSE),""))</f>
        <v/>
      </c>
      <c r="H77" s="13">
        <f>IF($A77="","",IFERROR(VLOOKUP($A77,SKUs!$A$5:$E$104,3,FALSE),0))</f>
        <v/>
      </c>
      <c r="I77" s="13">
        <f>IF($A77="","",$D77*$H77)</f>
        <v/>
      </c>
      <c r="J77" s="14">
        <f>IF($A77="","",IFERROR(VLOOKUP($C77,Layout!$D$5:$G$204,2,FALSE),""))</f>
        <v/>
      </c>
      <c r="K77" s="14">
        <f>IF($A77="","",IF($E77="","",SUMIFS(Movements!$F$5:$F$204,Movements!$C$5:$C$204,$A77,Movements!$E$5:$E$204,$C77,Movements!$A$5:$A$204,"&gt;"&amp;$E77)-SUMIFS(Movements!$F$5:$F$204,Movements!$C$5:$C$204,$A77,Movements!$D$5:$D$204,$C77,Movements!$A$5:$A$204,"&gt;"&amp;$E77)))</f>
        <v/>
      </c>
      <c r="L77" s="14">
        <f>IF($A77="","",IF($E77="","",TODAY()-$E77))</f>
        <v/>
      </c>
      <c r="M77" s="12">
        <f>IF($A77="","",IF(COUNTIF(SKUs!$A$5:$A$104,$A77)=0,"⚠ this SKU is not on the SKUs tab",IF(COUNTIF(Layout!$D$5:$D$204,$C77)=0,"⚠ this bin is not on the Layout tab",IF(LEFT($C77,1)&lt;&gt;$B77,"⚠ the bin prefix does not match the zone",IF($D77&lt;0,"⚠ negative quantity — a movement is missing",IF(COUNTIFS(Locations!$A$5:$A$204,$A77,Locations!$C$5:$C$204,$C77)&gt;1,"⚠ this SKU and bin are listed twice",IF(AND($E77&lt;&gt;"",$F77&lt;&gt;0),"last count was out by "&amp;TEXT($F77,"+#,##0;-#,##0"),"")))))))</f>
        <v/>
      </c>
      <c r="N77" s="12">
        <f>IF($A77="","",$A77&amp;"#"&amp;COUNTIFS($A$5:$A77,$A77))</f>
        <v/>
      </c>
    </row>
    <row r="78">
      <c r="A78" s="9" t="n"/>
      <c r="B78" s="9" t="n"/>
      <c r="C78" s="9" t="n"/>
      <c r="D78" s="10" t="n"/>
      <c r="E78" s="11">
        <f>IF($A78="","",IFERROR(IF(SUMPRODUCT(MAX((Counts!$B$5:$B$154=$A78)*(Counts!$C$5:$C$154=$C78)*Counts!$A$5:$A$154))=0,"",SUMPRODUCT(MAX((Counts!$B$5:$B$154=$A78)*(Counts!$C$5:$C$154=$C78)*Counts!$A$5:$A$154))),""))</f>
        <v/>
      </c>
      <c r="F78" s="7">
        <f>IF($A78="","",IF($E78="","",SUMIFS(Counts!$D$5:$D$154,Counts!$B$5:$B$154,$A78,Counts!$C$5:$C$154,$C78,Counts!$A$5:$A$154,$E78)-$D78))</f>
        <v/>
      </c>
      <c r="G78" s="12">
        <f>IF($A78="","",IFERROR(VLOOKUP($A78,SKUs!$A$5:$E$104,2,FALSE),""))</f>
        <v/>
      </c>
      <c r="H78" s="13">
        <f>IF($A78="","",IFERROR(VLOOKUP($A78,SKUs!$A$5:$E$104,3,FALSE),0))</f>
        <v/>
      </c>
      <c r="I78" s="13">
        <f>IF($A78="","",$D78*$H78)</f>
        <v/>
      </c>
      <c r="J78" s="14">
        <f>IF($A78="","",IFERROR(VLOOKUP($C78,Layout!$D$5:$G$204,2,FALSE),""))</f>
        <v/>
      </c>
      <c r="K78" s="14">
        <f>IF($A78="","",IF($E78="","",SUMIFS(Movements!$F$5:$F$204,Movements!$C$5:$C$204,$A78,Movements!$E$5:$E$204,$C78,Movements!$A$5:$A$204,"&gt;"&amp;$E78)-SUMIFS(Movements!$F$5:$F$204,Movements!$C$5:$C$204,$A78,Movements!$D$5:$D$204,$C78,Movements!$A$5:$A$204,"&gt;"&amp;$E78)))</f>
        <v/>
      </c>
      <c r="L78" s="14">
        <f>IF($A78="","",IF($E78="","",TODAY()-$E78))</f>
        <v/>
      </c>
      <c r="M78" s="12">
        <f>IF($A78="","",IF(COUNTIF(SKUs!$A$5:$A$104,$A78)=0,"⚠ this SKU is not on the SKUs tab",IF(COUNTIF(Layout!$D$5:$D$204,$C78)=0,"⚠ this bin is not on the Layout tab",IF(LEFT($C78,1)&lt;&gt;$B78,"⚠ the bin prefix does not match the zone",IF($D78&lt;0,"⚠ negative quantity — a movement is missing",IF(COUNTIFS(Locations!$A$5:$A$204,$A78,Locations!$C$5:$C$204,$C78)&gt;1,"⚠ this SKU and bin are listed twice",IF(AND($E78&lt;&gt;"",$F78&lt;&gt;0),"last count was out by "&amp;TEXT($F78,"+#,##0;-#,##0"),"")))))))</f>
        <v/>
      </c>
      <c r="N78" s="12">
        <f>IF($A78="","",$A78&amp;"#"&amp;COUNTIFS($A$5:$A78,$A78))</f>
        <v/>
      </c>
    </row>
    <row r="79">
      <c r="A79" s="9" t="n"/>
      <c r="B79" s="9" t="n"/>
      <c r="C79" s="9" t="n"/>
      <c r="D79" s="10" t="n"/>
      <c r="E79" s="11">
        <f>IF($A79="","",IFERROR(IF(SUMPRODUCT(MAX((Counts!$B$5:$B$154=$A79)*(Counts!$C$5:$C$154=$C79)*Counts!$A$5:$A$154))=0,"",SUMPRODUCT(MAX((Counts!$B$5:$B$154=$A79)*(Counts!$C$5:$C$154=$C79)*Counts!$A$5:$A$154))),""))</f>
        <v/>
      </c>
      <c r="F79" s="7">
        <f>IF($A79="","",IF($E79="","",SUMIFS(Counts!$D$5:$D$154,Counts!$B$5:$B$154,$A79,Counts!$C$5:$C$154,$C79,Counts!$A$5:$A$154,$E79)-$D79))</f>
        <v/>
      </c>
      <c r="G79" s="12">
        <f>IF($A79="","",IFERROR(VLOOKUP($A79,SKUs!$A$5:$E$104,2,FALSE),""))</f>
        <v/>
      </c>
      <c r="H79" s="13">
        <f>IF($A79="","",IFERROR(VLOOKUP($A79,SKUs!$A$5:$E$104,3,FALSE),0))</f>
        <v/>
      </c>
      <c r="I79" s="13">
        <f>IF($A79="","",$D79*$H79)</f>
        <v/>
      </c>
      <c r="J79" s="14">
        <f>IF($A79="","",IFERROR(VLOOKUP($C79,Layout!$D$5:$G$204,2,FALSE),""))</f>
        <v/>
      </c>
      <c r="K79" s="14">
        <f>IF($A79="","",IF($E79="","",SUMIFS(Movements!$F$5:$F$204,Movements!$C$5:$C$204,$A79,Movements!$E$5:$E$204,$C79,Movements!$A$5:$A$204,"&gt;"&amp;$E79)-SUMIFS(Movements!$F$5:$F$204,Movements!$C$5:$C$204,$A79,Movements!$D$5:$D$204,$C79,Movements!$A$5:$A$204,"&gt;"&amp;$E79)))</f>
        <v/>
      </c>
      <c r="L79" s="14">
        <f>IF($A79="","",IF($E79="","",TODAY()-$E79))</f>
        <v/>
      </c>
      <c r="M79" s="12">
        <f>IF($A79="","",IF(COUNTIF(SKUs!$A$5:$A$104,$A79)=0,"⚠ this SKU is not on the SKUs tab",IF(COUNTIF(Layout!$D$5:$D$204,$C79)=0,"⚠ this bin is not on the Layout tab",IF(LEFT($C79,1)&lt;&gt;$B79,"⚠ the bin prefix does not match the zone",IF($D79&lt;0,"⚠ negative quantity — a movement is missing",IF(COUNTIFS(Locations!$A$5:$A$204,$A79,Locations!$C$5:$C$204,$C79)&gt;1,"⚠ this SKU and bin are listed twice",IF(AND($E79&lt;&gt;"",$F79&lt;&gt;0),"last count was out by "&amp;TEXT($F79,"+#,##0;-#,##0"),"")))))))</f>
        <v/>
      </c>
      <c r="N79" s="12">
        <f>IF($A79="","",$A79&amp;"#"&amp;COUNTIFS($A$5:$A79,$A79))</f>
        <v/>
      </c>
    </row>
    <row r="80">
      <c r="A80" s="9" t="n"/>
      <c r="B80" s="9" t="n"/>
      <c r="C80" s="9" t="n"/>
      <c r="D80" s="10" t="n"/>
      <c r="E80" s="11">
        <f>IF($A80="","",IFERROR(IF(SUMPRODUCT(MAX((Counts!$B$5:$B$154=$A80)*(Counts!$C$5:$C$154=$C80)*Counts!$A$5:$A$154))=0,"",SUMPRODUCT(MAX((Counts!$B$5:$B$154=$A80)*(Counts!$C$5:$C$154=$C80)*Counts!$A$5:$A$154))),""))</f>
        <v/>
      </c>
      <c r="F80" s="7">
        <f>IF($A80="","",IF($E80="","",SUMIFS(Counts!$D$5:$D$154,Counts!$B$5:$B$154,$A80,Counts!$C$5:$C$154,$C80,Counts!$A$5:$A$154,$E80)-$D80))</f>
        <v/>
      </c>
      <c r="G80" s="12">
        <f>IF($A80="","",IFERROR(VLOOKUP($A80,SKUs!$A$5:$E$104,2,FALSE),""))</f>
        <v/>
      </c>
      <c r="H80" s="13">
        <f>IF($A80="","",IFERROR(VLOOKUP($A80,SKUs!$A$5:$E$104,3,FALSE),0))</f>
        <v/>
      </c>
      <c r="I80" s="13">
        <f>IF($A80="","",$D80*$H80)</f>
        <v/>
      </c>
      <c r="J80" s="14">
        <f>IF($A80="","",IFERROR(VLOOKUP($C80,Layout!$D$5:$G$204,2,FALSE),""))</f>
        <v/>
      </c>
      <c r="K80" s="14">
        <f>IF($A80="","",IF($E80="","",SUMIFS(Movements!$F$5:$F$204,Movements!$C$5:$C$204,$A80,Movements!$E$5:$E$204,$C80,Movements!$A$5:$A$204,"&gt;"&amp;$E80)-SUMIFS(Movements!$F$5:$F$204,Movements!$C$5:$C$204,$A80,Movements!$D$5:$D$204,$C80,Movements!$A$5:$A$204,"&gt;"&amp;$E80)))</f>
        <v/>
      </c>
      <c r="L80" s="14">
        <f>IF($A80="","",IF($E80="","",TODAY()-$E80))</f>
        <v/>
      </c>
      <c r="M80" s="12">
        <f>IF($A80="","",IF(COUNTIF(SKUs!$A$5:$A$104,$A80)=0,"⚠ this SKU is not on the SKUs tab",IF(COUNTIF(Layout!$D$5:$D$204,$C80)=0,"⚠ this bin is not on the Layout tab",IF(LEFT($C80,1)&lt;&gt;$B80,"⚠ the bin prefix does not match the zone",IF($D80&lt;0,"⚠ negative quantity — a movement is missing",IF(COUNTIFS(Locations!$A$5:$A$204,$A80,Locations!$C$5:$C$204,$C80)&gt;1,"⚠ this SKU and bin are listed twice",IF(AND($E80&lt;&gt;"",$F80&lt;&gt;0),"last count was out by "&amp;TEXT($F80,"+#,##0;-#,##0"),"")))))))</f>
        <v/>
      </c>
      <c r="N80" s="12">
        <f>IF($A80="","",$A80&amp;"#"&amp;COUNTIFS($A$5:$A80,$A80))</f>
        <v/>
      </c>
    </row>
    <row r="81">
      <c r="A81" s="9" t="n"/>
      <c r="B81" s="9" t="n"/>
      <c r="C81" s="9" t="n"/>
      <c r="D81" s="10" t="n"/>
      <c r="E81" s="11">
        <f>IF($A81="","",IFERROR(IF(SUMPRODUCT(MAX((Counts!$B$5:$B$154=$A81)*(Counts!$C$5:$C$154=$C81)*Counts!$A$5:$A$154))=0,"",SUMPRODUCT(MAX((Counts!$B$5:$B$154=$A81)*(Counts!$C$5:$C$154=$C81)*Counts!$A$5:$A$154))),""))</f>
        <v/>
      </c>
      <c r="F81" s="7">
        <f>IF($A81="","",IF($E81="","",SUMIFS(Counts!$D$5:$D$154,Counts!$B$5:$B$154,$A81,Counts!$C$5:$C$154,$C81,Counts!$A$5:$A$154,$E81)-$D81))</f>
        <v/>
      </c>
      <c r="G81" s="12">
        <f>IF($A81="","",IFERROR(VLOOKUP($A81,SKUs!$A$5:$E$104,2,FALSE),""))</f>
        <v/>
      </c>
      <c r="H81" s="13">
        <f>IF($A81="","",IFERROR(VLOOKUP($A81,SKUs!$A$5:$E$104,3,FALSE),0))</f>
        <v/>
      </c>
      <c r="I81" s="13">
        <f>IF($A81="","",$D81*$H81)</f>
        <v/>
      </c>
      <c r="J81" s="14">
        <f>IF($A81="","",IFERROR(VLOOKUP($C81,Layout!$D$5:$G$204,2,FALSE),""))</f>
        <v/>
      </c>
      <c r="K81" s="14">
        <f>IF($A81="","",IF($E81="","",SUMIFS(Movements!$F$5:$F$204,Movements!$C$5:$C$204,$A81,Movements!$E$5:$E$204,$C81,Movements!$A$5:$A$204,"&gt;"&amp;$E81)-SUMIFS(Movements!$F$5:$F$204,Movements!$C$5:$C$204,$A81,Movements!$D$5:$D$204,$C81,Movements!$A$5:$A$204,"&gt;"&amp;$E81)))</f>
        <v/>
      </c>
      <c r="L81" s="14">
        <f>IF($A81="","",IF($E81="","",TODAY()-$E81))</f>
        <v/>
      </c>
      <c r="M81" s="12">
        <f>IF($A81="","",IF(COUNTIF(SKUs!$A$5:$A$104,$A81)=0,"⚠ this SKU is not on the SKUs tab",IF(COUNTIF(Layout!$D$5:$D$204,$C81)=0,"⚠ this bin is not on the Layout tab",IF(LEFT($C81,1)&lt;&gt;$B81,"⚠ the bin prefix does not match the zone",IF($D81&lt;0,"⚠ negative quantity — a movement is missing",IF(COUNTIFS(Locations!$A$5:$A$204,$A81,Locations!$C$5:$C$204,$C81)&gt;1,"⚠ this SKU and bin are listed twice",IF(AND($E81&lt;&gt;"",$F81&lt;&gt;0),"last count was out by "&amp;TEXT($F81,"+#,##0;-#,##0"),"")))))))</f>
        <v/>
      </c>
      <c r="N81" s="12">
        <f>IF($A81="","",$A81&amp;"#"&amp;COUNTIFS($A$5:$A81,$A81))</f>
        <v/>
      </c>
    </row>
    <row r="82">
      <c r="A82" s="9" t="n"/>
      <c r="B82" s="9" t="n"/>
      <c r="C82" s="9" t="n"/>
      <c r="D82" s="10" t="n"/>
      <c r="E82" s="11">
        <f>IF($A82="","",IFERROR(IF(SUMPRODUCT(MAX((Counts!$B$5:$B$154=$A82)*(Counts!$C$5:$C$154=$C82)*Counts!$A$5:$A$154))=0,"",SUMPRODUCT(MAX((Counts!$B$5:$B$154=$A82)*(Counts!$C$5:$C$154=$C82)*Counts!$A$5:$A$154))),""))</f>
        <v/>
      </c>
      <c r="F82" s="7">
        <f>IF($A82="","",IF($E82="","",SUMIFS(Counts!$D$5:$D$154,Counts!$B$5:$B$154,$A82,Counts!$C$5:$C$154,$C82,Counts!$A$5:$A$154,$E82)-$D82))</f>
        <v/>
      </c>
      <c r="G82" s="12">
        <f>IF($A82="","",IFERROR(VLOOKUP($A82,SKUs!$A$5:$E$104,2,FALSE),""))</f>
        <v/>
      </c>
      <c r="H82" s="13">
        <f>IF($A82="","",IFERROR(VLOOKUP($A82,SKUs!$A$5:$E$104,3,FALSE),0))</f>
        <v/>
      </c>
      <c r="I82" s="13">
        <f>IF($A82="","",$D82*$H82)</f>
        <v/>
      </c>
      <c r="J82" s="14">
        <f>IF($A82="","",IFERROR(VLOOKUP($C82,Layout!$D$5:$G$204,2,FALSE),""))</f>
        <v/>
      </c>
      <c r="K82" s="14">
        <f>IF($A82="","",IF($E82="","",SUMIFS(Movements!$F$5:$F$204,Movements!$C$5:$C$204,$A82,Movements!$E$5:$E$204,$C82,Movements!$A$5:$A$204,"&gt;"&amp;$E82)-SUMIFS(Movements!$F$5:$F$204,Movements!$C$5:$C$204,$A82,Movements!$D$5:$D$204,$C82,Movements!$A$5:$A$204,"&gt;"&amp;$E82)))</f>
        <v/>
      </c>
      <c r="L82" s="14">
        <f>IF($A82="","",IF($E82="","",TODAY()-$E82))</f>
        <v/>
      </c>
      <c r="M82" s="12">
        <f>IF($A82="","",IF(COUNTIF(SKUs!$A$5:$A$104,$A82)=0,"⚠ this SKU is not on the SKUs tab",IF(COUNTIF(Layout!$D$5:$D$204,$C82)=0,"⚠ this bin is not on the Layout tab",IF(LEFT($C82,1)&lt;&gt;$B82,"⚠ the bin prefix does not match the zone",IF($D82&lt;0,"⚠ negative quantity — a movement is missing",IF(COUNTIFS(Locations!$A$5:$A$204,$A82,Locations!$C$5:$C$204,$C82)&gt;1,"⚠ this SKU and bin are listed twice",IF(AND($E82&lt;&gt;"",$F82&lt;&gt;0),"last count was out by "&amp;TEXT($F82,"+#,##0;-#,##0"),"")))))))</f>
        <v/>
      </c>
      <c r="N82" s="12">
        <f>IF($A82="","",$A82&amp;"#"&amp;COUNTIFS($A$5:$A82,$A82))</f>
        <v/>
      </c>
    </row>
    <row r="83">
      <c r="A83" s="9" t="n"/>
      <c r="B83" s="9" t="n"/>
      <c r="C83" s="9" t="n"/>
      <c r="D83" s="10" t="n"/>
      <c r="E83" s="11">
        <f>IF($A83="","",IFERROR(IF(SUMPRODUCT(MAX((Counts!$B$5:$B$154=$A83)*(Counts!$C$5:$C$154=$C83)*Counts!$A$5:$A$154))=0,"",SUMPRODUCT(MAX((Counts!$B$5:$B$154=$A83)*(Counts!$C$5:$C$154=$C83)*Counts!$A$5:$A$154))),""))</f>
        <v/>
      </c>
      <c r="F83" s="7">
        <f>IF($A83="","",IF($E83="","",SUMIFS(Counts!$D$5:$D$154,Counts!$B$5:$B$154,$A83,Counts!$C$5:$C$154,$C83,Counts!$A$5:$A$154,$E83)-$D83))</f>
        <v/>
      </c>
      <c r="G83" s="12">
        <f>IF($A83="","",IFERROR(VLOOKUP($A83,SKUs!$A$5:$E$104,2,FALSE),""))</f>
        <v/>
      </c>
      <c r="H83" s="13">
        <f>IF($A83="","",IFERROR(VLOOKUP($A83,SKUs!$A$5:$E$104,3,FALSE),0))</f>
        <v/>
      </c>
      <c r="I83" s="13">
        <f>IF($A83="","",$D83*$H83)</f>
        <v/>
      </c>
      <c r="J83" s="14">
        <f>IF($A83="","",IFERROR(VLOOKUP($C83,Layout!$D$5:$G$204,2,FALSE),""))</f>
        <v/>
      </c>
      <c r="K83" s="14">
        <f>IF($A83="","",IF($E83="","",SUMIFS(Movements!$F$5:$F$204,Movements!$C$5:$C$204,$A83,Movements!$E$5:$E$204,$C83,Movements!$A$5:$A$204,"&gt;"&amp;$E83)-SUMIFS(Movements!$F$5:$F$204,Movements!$C$5:$C$204,$A83,Movements!$D$5:$D$204,$C83,Movements!$A$5:$A$204,"&gt;"&amp;$E83)))</f>
        <v/>
      </c>
      <c r="L83" s="14">
        <f>IF($A83="","",IF($E83="","",TODAY()-$E83))</f>
        <v/>
      </c>
      <c r="M83" s="12">
        <f>IF($A83="","",IF(COUNTIF(SKUs!$A$5:$A$104,$A83)=0,"⚠ this SKU is not on the SKUs tab",IF(COUNTIF(Layout!$D$5:$D$204,$C83)=0,"⚠ this bin is not on the Layout tab",IF(LEFT($C83,1)&lt;&gt;$B83,"⚠ the bin prefix does not match the zone",IF($D83&lt;0,"⚠ negative quantity — a movement is missing",IF(COUNTIFS(Locations!$A$5:$A$204,$A83,Locations!$C$5:$C$204,$C83)&gt;1,"⚠ this SKU and bin are listed twice",IF(AND($E83&lt;&gt;"",$F83&lt;&gt;0),"last count was out by "&amp;TEXT($F83,"+#,##0;-#,##0"),"")))))))</f>
        <v/>
      </c>
      <c r="N83" s="12">
        <f>IF($A83="","",$A83&amp;"#"&amp;COUNTIFS($A$5:$A83,$A83))</f>
        <v/>
      </c>
    </row>
    <row r="84">
      <c r="A84" s="9" t="n"/>
      <c r="B84" s="9" t="n"/>
      <c r="C84" s="9" t="n"/>
      <c r="D84" s="10" t="n"/>
      <c r="E84" s="11">
        <f>IF($A84="","",IFERROR(IF(SUMPRODUCT(MAX((Counts!$B$5:$B$154=$A84)*(Counts!$C$5:$C$154=$C84)*Counts!$A$5:$A$154))=0,"",SUMPRODUCT(MAX((Counts!$B$5:$B$154=$A84)*(Counts!$C$5:$C$154=$C84)*Counts!$A$5:$A$154))),""))</f>
        <v/>
      </c>
      <c r="F84" s="7">
        <f>IF($A84="","",IF($E84="","",SUMIFS(Counts!$D$5:$D$154,Counts!$B$5:$B$154,$A84,Counts!$C$5:$C$154,$C84,Counts!$A$5:$A$154,$E84)-$D84))</f>
        <v/>
      </c>
      <c r="G84" s="12">
        <f>IF($A84="","",IFERROR(VLOOKUP($A84,SKUs!$A$5:$E$104,2,FALSE),""))</f>
        <v/>
      </c>
      <c r="H84" s="13">
        <f>IF($A84="","",IFERROR(VLOOKUP($A84,SKUs!$A$5:$E$104,3,FALSE),0))</f>
        <v/>
      </c>
      <c r="I84" s="13">
        <f>IF($A84="","",$D84*$H84)</f>
        <v/>
      </c>
      <c r="J84" s="14">
        <f>IF($A84="","",IFERROR(VLOOKUP($C84,Layout!$D$5:$G$204,2,FALSE),""))</f>
        <v/>
      </c>
      <c r="K84" s="14">
        <f>IF($A84="","",IF($E84="","",SUMIFS(Movements!$F$5:$F$204,Movements!$C$5:$C$204,$A84,Movements!$E$5:$E$204,$C84,Movements!$A$5:$A$204,"&gt;"&amp;$E84)-SUMIFS(Movements!$F$5:$F$204,Movements!$C$5:$C$204,$A84,Movements!$D$5:$D$204,$C84,Movements!$A$5:$A$204,"&gt;"&amp;$E84)))</f>
        <v/>
      </c>
      <c r="L84" s="14">
        <f>IF($A84="","",IF($E84="","",TODAY()-$E84))</f>
        <v/>
      </c>
      <c r="M84" s="12">
        <f>IF($A84="","",IF(COUNTIF(SKUs!$A$5:$A$104,$A84)=0,"⚠ this SKU is not on the SKUs tab",IF(COUNTIF(Layout!$D$5:$D$204,$C84)=0,"⚠ this bin is not on the Layout tab",IF(LEFT($C84,1)&lt;&gt;$B84,"⚠ the bin prefix does not match the zone",IF($D84&lt;0,"⚠ negative quantity — a movement is missing",IF(COUNTIFS(Locations!$A$5:$A$204,$A84,Locations!$C$5:$C$204,$C84)&gt;1,"⚠ this SKU and bin are listed twice",IF(AND($E84&lt;&gt;"",$F84&lt;&gt;0),"last count was out by "&amp;TEXT($F84,"+#,##0;-#,##0"),"")))))))</f>
        <v/>
      </c>
      <c r="N84" s="12">
        <f>IF($A84="","",$A84&amp;"#"&amp;COUNTIFS($A$5:$A84,$A84))</f>
        <v/>
      </c>
    </row>
    <row r="85">
      <c r="A85" s="9" t="n"/>
      <c r="B85" s="9" t="n"/>
      <c r="C85" s="9" t="n"/>
      <c r="D85" s="10" t="n"/>
      <c r="E85" s="11">
        <f>IF($A85="","",IFERROR(IF(SUMPRODUCT(MAX((Counts!$B$5:$B$154=$A85)*(Counts!$C$5:$C$154=$C85)*Counts!$A$5:$A$154))=0,"",SUMPRODUCT(MAX((Counts!$B$5:$B$154=$A85)*(Counts!$C$5:$C$154=$C85)*Counts!$A$5:$A$154))),""))</f>
        <v/>
      </c>
      <c r="F85" s="7">
        <f>IF($A85="","",IF($E85="","",SUMIFS(Counts!$D$5:$D$154,Counts!$B$5:$B$154,$A85,Counts!$C$5:$C$154,$C85,Counts!$A$5:$A$154,$E85)-$D85))</f>
        <v/>
      </c>
      <c r="G85" s="12">
        <f>IF($A85="","",IFERROR(VLOOKUP($A85,SKUs!$A$5:$E$104,2,FALSE),""))</f>
        <v/>
      </c>
      <c r="H85" s="13">
        <f>IF($A85="","",IFERROR(VLOOKUP($A85,SKUs!$A$5:$E$104,3,FALSE),0))</f>
        <v/>
      </c>
      <c r="I85" s="13">
        <f>IF($A85="","",$D85*$H85)</f>
        <v/>
      </c>
      <c r="J85" s="14">
        <f>IF($A85="","",IFERROR(VLOOKUP($C85,Layout!$D$5:$G$204,2,FALSE),""))</f>
        <v/>
      </c>
      <c r="K85" s="14">
        <f>IF($A85="","",IF($E85="","",SUMIFS(Movements!$F$5:$F$204,Movements!$C$5:$C$204,$A85,Movements!$E$5:$E$204,$C85,Movements!$A$5:$A$204,"&gt;"&amp;$E85)-SUMIFS(Movements!$F$5:$F$204,Movements!$C$5:$C$204,$A85,Movements!$D$5:$D$204,$C85,Movements!$A$5:$A$204,"&gt;"&amp;$E85)))</f>
        <v/>
      </c>
      <c r="L85" s="14">
        <f>IF($A85="","",IF($E85="","",TODAY()-$E85))</f>
        <v/>
      </c>
      <c r="M85" s="12">
        <f>IF($A85="","",IF(COUNTIF(SKUs!$A$5:$A$104,$A85)=0,"⚠ this SKU is not on the SKUs tab",IF(COUNTIF(Layout!$D$5:$D$204,$C85)=0,"⚠ this bin is not on the Layout tab",IF(LEFT($C85,1)&lt;&gt;$B85,"⚠ the bin prefix does not match the zone",IF($D85&lt;0,"⚠ negative quantity — a movement is missing",IF(COUNTIFS(Locations!$A$5:$A$204,$A85,Locations!$C$5:$C$204,$C85)&gt;1,"⚠ this SKU and bin are listed twice",IF(AND($E85&lt;&gt;"",$F85&lt;&gt;0),"last count was out by "&amp;TEXT($F85,"+#,##0;-#,##0"),"")))))))</f>
        <v/>
      </c>
      <c r="N85" s="12">
        <f>IF($A85="","",$A85&amp;"#"&amp;COUNTIFS($A$5:$A85,$A85))</f>
        <v/>
      </c>
    </row>
    <row r="86">
      <c r="A86" s="9" t="n"/>
      <c r="B86" s="9" t="n"/>
      <c r="C86" s="9" t="n"/>
      <c r="D86" s="10" t="n"/>
      <c r="E86" s="11">
        <f>IF($A86="","",IFERROR(IF(SUMPRODUCT(MAX((Counts!$B$5:$B$154=$A86)*(Counts!$C$5:$C$154=$C86)*Counts!$A$5:$A$154))=0,"",SUMPRODUCT(MAX((Counts!$B$5:$B$154=$A86)*(Counts!$C$5:$C$154=$C86)*Counts!$A$5:$A$154))),""))</f>
        <v/>
      </c>
      <c r="F86" s="7">
        <f>IF($A86="","",IF($E86="","",SUMIFS(Counts!$D$5:$D$154,Counts!$B$5:$B$154,$A86,Counts!$C$5:$C$154,$C86,Counts!$A$5:$A$154,$E86)-$D86))</f>
        <v/>
      </c>
      <c r="G86" s="12">
        <f>IF($A86="","",IFERROR(VLOOKUP($A86,SKUs!$A$5:$E$104,2,FALSE),""))</f>
        <v/>
      </c>
      <c r="H86" s="13">
        <f>IF($A86="","",IFERROR(VLOOKUP($A86,SKUs!$A$5:$E$104,3,FALSE),0))</f>
        <v/>
      </c>
      <c r="I86" s="13">
        <f>IF($A86="","",$D86*$H86)</f>
        <v/>
      </c>
      <c r="J86" s="14">
        <f>IF($A86="","",IFERROR(VLOOKUP($C86,Layout!$D$5:$G$204,2,FALSE),""))</f>
        <v/>
      </c>
      <c r="K86" s="14">
        <f>IF($A86="","",IF($E86="","",SUMIFS(Movements!$F$5:$F$204,Movements!$C$5:$C$204,$A86,Movements!$E$5:$E$204,$C86,Movements!$A$5:$A$204,"&gt;"&amp;$E86)-SUMIFS(Movements!$F$5:$F$204,Movements!$C$5:$C$204,$A86,Movements!$D$5:$D$204,$C86,Movements!$A$5:$A$204,"&gt;"&amp;$E86)))</f>
        <v/>
      </c>
      <c r="L86" s="14">
        <f>IF($A86="","",IF($E86="","",TODAY()-$E86))</f>
        <v/>
      </c>
      <c r="M86" s="12">
        <f>IF($A86="","",IF(COUNTIF(SKUs!$A$5:$A$104,$A86)=0,"⚠ this SKU is not on the SKUs tab",IF(COUNTIF(Layout!$D$5:$D$204,$C86)=0,"⚠ this bin is not on the Layout tab",IF(LEFT($C86,1)&lt;&gt;$B86,"⚠ the bin prefix does not match the zone",IF($D86&lt;0,"⚠ negative quantity — a movement is missing",IF(COUNTIFS(Locations!$A$5:$A$204,$A86,Locations!$C$5:$C$204,$C86)&gt;1,"⚠ this SKU and bin are listed twice",IF(AND($E86&lt;&gt;"",$F86&lt;&gt;0),"last count was out by "&amp;TEXT($F86,"+#,##0;-#,##0"),"")))))))</f>
        <v/>
      </c>
      <c r="N86" s="12">
        <f>IF($A86="","",$A86&amp;"#"&amp;COUNTIFS($A$5:$A86,$A86))</f>
        <v/>
      </c>
    </row>
    <row r="87">
      <c r="A87" s="9" t="n"/>
      <c r="B87" s="9" t="n"/>
      <c r="C87" s="9" t="n"/>
      <c r="D87" s="10" t="n"/>
      <c r="E87" s="11">
        <f>IF($A87="","",IFERROR(IF(SUMPRODUCT(MAX((Counts!$B$5:$B$154=$A87)*(Counts!$C$5:$C$154=$C87)*Counts!$A$5:$A$154))=0,"",SUMPRODUCT(MAX((Counts!$B$5:$B$154=$A87)*(Counts!$C$5:$C$154=$C87)*Counts!$A$5:$A$154))),""))</f>
        <v/>
      </c>
      <c r="F87" s="7">
        <f>IF($A87="","",IF($E87="","",SUMIFS(Counts!$D$5:$D$154,Counts!$B$5:$B$154,$A87,Counts!$C$5:$C$154,$C87,Counts!$A$5:$A$154,$E87)-$D87))</f>
        <v/>
      </c>
      <c r="G87" s="12">
        <f>IF($A87="","",IFERROR(VLOOKUP($A87,SKUs!$A$5:$E$104,2,FALSE),""))</f>
        <v/>
      </c>
      <c r="H87" s="13">
        <f>IF($A87="","",IFERROR(VLOOKUP($A87,SKUs!$A$5:$E$104,3,FALSE),0))</f>
        <v/>
      </c>
      <c r="I87" s="13">
        <f>IF($A87="","",$D87*$H87)</f>
        <v/>
      </c>
      <c r="J87" s="14">
        <f>IF($A87="","",IFERROR(VLOOKUP($C87,Layout!$D$5:$G$204,2,FALSE),""))</f>
        <v/>
      </c>
      <c r="K87" s="14">
        <f>IF($A87="","",IF($E87="","",SUMIFS(Movements!$F$5:$F$204,Movements!$C$5:$C$204,$A87,Movements!$E$5:$E$204,$C87,Movements!$A$5:$A$204,"&gt;"&amp;$E87)-SUMIFS(Movements!$F$5:$F$204,Movements!$C$5:$C$204,$A87,Movements!$D$5:$D$204,$C87,Movements!$A$5:$A$204,"&gt;"&amp;$E87)))</f>
        <v/>
      </c>
      <c r="L87" s="14">
        <f>IF($A87="","",IF($E87="","",TODAY()-$E87))</f>
        <v/>
      </c>
      <c r="M87" s="12">
        <f>IF($A87="","",IF(COUNTIF(SKUs!$A$5:$A$104,$A87)=0,"⚠ this SKU is not on the SKUs tab",IF(COUNTIF(Layout!$D$5:$D$204,$C87)=0,"⚠ this bin is not on the Layout tab",IF(LEFT($C87,1)&lt;&gt;$B87,"⚠ the bin prefix does not match the zone",IF($D87&lt;0,"⚠ negative quantity — a movement is missing",IF(COUNTIFS(Locations!$A$5:$A$204,$A87,Locations!$C$5:$C$204,$C87)&gt;1,"⚠ this SKU and bin are listed twice",IF(AND($E87&lt;&gt;"",$F87&lt;&gt;0),"last count was out by "&amp;TEXT($F87,"+#,##0;-#,##0"),"")))))))</f>
        <v/>
      </c>
      <c r="N87" s="12">
        <f>IF($A87="","",$A87&amp;"#"&amp;COUNTIFS($A$5:$A87,$A87))</f>
        <v/>
      </c>
    </row>
    <row r="88">
      <c r="A88" s="9" t="n"/>
      <c r="B88" s="9" t="n"/>
      <c r="C88" s="9" t="n"/>
      <c r="D88" s="10" t="n"/>
      <c r="E88" s="11">
        <f>IF($A88="","",IFERROR(IF(SUMPRODUCT(MAX((Counts!$B$5:$B$154=$A88)*(Counts!$C$5:$C$154=$C88)*Counts!$A$5:$A$154))=0,"",SUMPRODUCT(MAX((Counts!$B$5:$B$154=$A88)*(Counts!$C$5:$C$154=$C88)*Counts!$A$5:$A$154))),""))</f>
        <v/>
      </c>
      <c r="F88" s="7">
        <f>IF($A88="","",IF($E88="","",SUMIFS(Counts!$D$5:$D$154,Counts!$B$5:$B$154,$A88,Counts!$C$5:$C$154,$C88,Counts!$A$5:$A$154,$E88)-$D88))</f>
        <v/>
      </c>
      <c r="G88" s="12">
        <f>IF($A88="","",IFERROR(VLOOKUP($A88,SKUs!$A$5:$E$104,2,FALSE),""))</f>
        <v/>
      </c>
      <c r="H88" s="13">
        <f>IF($A88="","",IFERROR(VLOOKUP($A88,SKUs!$A$5:$E$104,3,FALSE),0))</f>
        <v/>
      </c>
      <c r="I88" s="13">
        <f>IF($A88="","",$D88*$H88)</f>
        <v/>
      </c>
      <c r="J88" s="14">
        <f>IF($A88="","",IFERROR(VLOOKUP($C88,Layout!$D$5:$G$204,2,FALSE),""))</f>
        <v/>
      </c>
      <c r="K88" s="14">
        <f>IF($A88="","",IF($E88="","",SUMIFS(Movements!$F$5:$F$204,Movements!$C$5:$C$204,$A88,Movements!$E$5:$E$204,$C88,Movements!$A$5:$A$204,"&gt;"&amp;$E88)-SUMIFS(Movements!$F$5:$F$204,Movements!$C$5:$C$204,$A88,Movements!$D$5:$D$204,$C88,Movements!$A$5:$A$204,"&gt;"&amp;$E88)))</f>
        <v/>
      </c>
      <c r="L88" s="14">
        <f>IF($A88="","",IF($E88="","",TODAY()-$E88))</f>
        <v/>
      </c>
      <c r="M88" s="12">
        <f>IF($A88="","",IF(COUNTIF(SKUs!$A$5:$A$104,$A88)=0,"⚠ this SKU is not on the SKUs tab",IF(COUNTIF(Layout!$D$5:$D$204,$C88)=0,"⚠ this bin is not on the Layout tab",IF(LEFT($C88,1)&lt;&gt;$B88,"⚠ the bin prefix does not match the zone",IF($D88&lt;0,"⚠ negative quantity — a movement is missing",IF(COUNTIFS(Locations!$A$5:$A$204,$A88,Locations!$C$5:$C$204,$C88)&gt;1,"⚠ this SKU and bin are listed twice",IF(AND($E88&lt;&gt;"",$F88&lt;&gt;0),"last count was out by "&amp;TEXT($F88,"+#,##0;-#,##0"),"")))))))</f>
        <v/>
      </c>
      <c r="N88" s="12">
        <f>IF($A88="","",$A88&amp;"#"&amp;COUNTIFS($A$5:$A88,$A88))</f>
        <v/>
      </c>
    </row>
    <row r="89">
      <c r="A89" s="9" t="n"/>
      <c r="B89" s="9" t="n"/>
      <c r="C89" s="9" t="n"/>
      <c r="D89" s="10" t="n"/>
      <c r="E89" s="11">
        <f>IF($A89="","",IFERROR(IF(SUMPRODUCT(MAX((Counts!$B$5:$B$154=$A89)*(Counts!$C$5:$C$154=$C89)*Counts!$A$5:$A$154))=0,"",SUMPRODUCT(MAX((Counts!$B$5:$B$154=$A89)*(Counts!$C$5:$C$154=$C89)*Counts!$A$5:$A$154))),""))</f>
        <v/>
      </c>
      <c r="F89" s="7">
        <f>IF($A89="","",IF($E89="","",SUMIFS(Counts!$D$5:$D$154,Counts!$B$5:$B$154,$A89,Counts!$C$5:$C$154,$C89,Counts!$A$5:$A$154,$E89)-$D89))</f>
        <v/>
      </c>
      <c r="G89" s="12">
        <f>IF($A89="","",IFERROR(VLOOKUP($A89,SKUs!$A$5:$E$104,2,FALSE),""))</f>
        <v/>
      </c>
      <c r="H89" s="13">
        <f>IF($A89="","",IFERROR(VLOOKUP($A89,SKUs!$A$5:$E$104,3,FALSE),0))</f>
        <v/>
      </c>
      <c r="I89" s="13">
        <f>IF($A89="","",$D89*$H89)</f>
        <v/>
      </c>
      <c r="J89" s="14">
        <f>IF($A89="","",IFERROR(VLOOKUP($C89,Layout!$D$5:$G$204,2,FALSE),""))</f>
        <v/>
      </c>
      <c r="K89" s="14">
        <f>IF($A89="","",IF($E89="","",SUMIFS(Movements!$F$5:$F$204,Movements!$C$5:$C$204,$A89,Movements!$E$5:$E$204,$C89,Movements!$A$5:$A$204,"&gt;"&amp;$E89)-SUMIFS(Movements!$F$5:$F$204,Movements!$C$5:$C$204,$A89,Movements!$D$5:$D$204,$C89,Movements!$A$5:$A$204,"&gt;"&amp;$E89)))</f>
        <v/>
      </c>
      <c r="L89" s="14">
        <f>IF($A89="","",IF($E89="","",TODAY()-$E89))</f>
        <v/>
      </c>
      <c r="M89" s="12">
        <f>IF($A89="","",IF(COUNTIF(SKUs!$A$5:$A$104,$A89)=0,"⚠ this SKU is not on the SKUs tab",IF(COUNTIF(Layout!$D$5:$D$204,$C89)=0,"⚠ this bin is not on the Layout tab",IF(LEFT($C89,1)&lt;&gt;$B89,"⚠ the bin prefix does not match the zone",IF($D89&lt;0,"⚠ negative quantity — a movement is missing",IF(COUNTIFS(Locations!$A$5:$A$204,$A89,Locations!$C$5:$C$204,$C89)&gt;1,"⚠ this SKU and bin are listed twice",IF(AND($E89&lt;&gt;"",$F89&lt;&gt;0),"last count was out by "&amp;TEXT($F89,"+#,##0;-#,##0"),"")))))))</f>
        <v/>
      </c>
      <c r="N89" s="12">
        <f>IF($A89="","",$A89&amp;"#"&amp;COUNTIFS($A$5:$A89,$A89))</f>
        <v/>
      </c>
    </row>
    <row r="90">
      <c r="A90" s="9" t="n"/>
      <c r="B90" s="9" t="n"/>
      <c r="C90" s="9" t="n"/>
      <c r="D90" s="10" t="n"/>
      <c r="E90" s="11">
        <f>IF($A90="","",IFERROR(IF(SUMPRODUCT(MAX((Counts!$B$5:$B$154=$A90)*(Counts!$C$5:$C$154=$C90)*Counts!$A$5:$A$154))=0,"",SUMPRODUCT(MAX((Counts!$B$5:$B$154=$A90)*(Counts!$C$5:$C$154=$C90)*Counts!$A$5:$A$154))),""))</f>
        <v/>
      </c>
      <c r="F90" s="7">
        <f>IF($A90="","",IF($E90="","",SUMIFS(Counts!$D$5:$D$154,Counts!$B$5:$B$154,$A90,Counts!$C$5:$C$154,$C90,Counts!$A$5:$A$154,$E90)-$D90))</f>
        <v/>
      </c>
      <c r="G90" s="12">
        <f>IF($A90="","",IFERROR(VLOOKUP($A90,SKUs!$A$5:$E$104,2,FALSE),""))</f>
        <v/>
      </c>
      <c r="H90" s="13">
        <f>IF($A90="","",IFERROR(VLOOKUP($A90,SKUs!$A$5:$E$104,3,FALSE),0))</f>
        <v/>
      </c>
      <c r="I90" s="13">
        <f>IF($A90="","",$D90*$H90)</f>
        <v/>
      </c>
      <c r="J90" s="14">
        <f>IF($A90="","",IFERROR(VLOOKUP($C90,Layout!$D$5:$G$204,2,FALSE),""))</f>
        <v/>
      </c>
      <c r="K90" s="14">
        <f>IF($A90="","",IF($E90="","",SUMIFS(Movements!$F$5:$F$204,Movements!$C$5:$C$204,$A90,Movements!$E$5:$E$204,$C90,Movements!$A$5:$A$204,"&gt;"&amp;$E90)-SUMIFS(Movements!$F$5:$F$204,Movements!$C$5:$C$204,$A90,Movements!$D$5:$D$204,$C90,Movements!$A$5:$A$204,"&gt;"&amp;$E90)))</f>
        <v/>
      </c>
      <c r="L90" s="14">
        <f>IF($A90="","",IF($E90="","",TODAY()-$E90))</f>
        <v/>
      </c>
      <c r="M90" s="12">
        <f>IF($A90="","",IF(COUNTIF(SKUs!$A$5:$A$104,$A90)=0,"⚠ this SKU is not on the SKUs tab",IF(COUNTIF(Layout!$D$5:$D$204,$C90)=0,"⚠ this bin is not on the Layout tab",IF(LEFT($C90,1)&lt;&gt;$B90,"⚠ the bin prefix does not match the zone",IF($D90&lt;0,"⚠ negative quantity — a movement is missing",IF(COUNTIFS(Locations!$A$5:$A$204,$A90,Locations!$C$5:$C$204,$C90)&gt;1,"⚠ this SKU and bin are listed twice",IF(AND($E90&lt;&gt;"",$F90&lt;&gt;0),"last count was out by "&amp;TEXT($F90,"+#,##0;-#,##0"),"")))))))</f>
        <v/>
      </c>
      <c r="N90" s="12">
        <f>IF($A90="","",$A90&amp;"#"&amp;COUNTIFS($A$5:$A90,$A90))</f>
        <v/>
      </c>
    </row>
    <row r="91">
      <c r="A91" s="9" t="n"/>
      <c r="B91" s="9" t="n"/>
      <c r="C91" s="9" t="n"/>
      <c r="D91" s="10" t="n"/>
      <c r="E91" s="11">
        <f>IF($A91="","",IFERROR(IF(SUMPRODUCT(MAX((Counts!$B$5:$B$154=$A91)*(Counts!$C$5:$C$154=$C91)*Counts!$A$5:$A$154))=0,"",SUMPRODUCT(MAX((Counts!$B$5:$B$154=$A91)*(Counts!$C$5:$C$154=$C91)*Counts!$A$5:$A$154))),""))</f>
        <v/>
      </c>
      <c r="F91" s="7">
        <f>IF($A91="","",IF($E91="","",SUMIFS(Counts!$D$5:$D$154,Counts!$B$5:$B$154,$A91,Counts!$C$5:$C$154,$C91,Counts!$A$5:$A$154,$E91)-$D91))</f>
        <v/>
      </c>
      <c r="G91" s="12">
        <f>IF($A91="","",IFERROR(VLOOKUP($A91,SKUs!$A$5:$E$104,2,FALSE),""))</f>
        <v/>
      </c>
      <c r="H91" s="13">
        <f>IF($A91="","",IFERROR(VLOOKUP($A91,SKUs!$A$5:$E$104,3,FALSE),0))</f>
        <v/>
      </c>
      <c r="I91" s="13">
        <f>IF($A91="","",$D91*$H91)</f>
        <v/>
      </c>
      <c r="J91" s="14">
        <f>IF($A91="","",IFERROR(VLOOKUP($C91,Layout!$D$5:$G$204,2,FALSE),""))</f>
        <v/>
      </c>
      <c r="K91" s="14">
        <f>IF($A91="","",IF($E91="","",SUMIFS(Movements!$F$5:$F$204,Movements!$C$5:$C$204,$A91,Movements!$E$5:$E$204,$C91,Movements!$A$5:$A$204,"&gt;"&amp;$E91)-SUMIFS(Movements!$F$5:$F$204,Movements!$C$5:$C$204,$A91,Movements!$D$5:$D$204,$C91,Movements!$A$5:$A$204,"&gt;"&amp;$E91)))</f>
        <v/>
      </c>
      <c r="L91" s="14">
        <f>IF($A91="","",IF($E91="","",TODAY()-$E91))</f>
        <v/>
      </c>
      <c r="M91" s="12">
        <f>IF($A91="","",IF(COUNTIF(SKUs!$A$5:$A$104,$A91)=0,"⚠ this SKU is not on the SKUs tab",IF(COUNTIF(Layout!$D$5:$D$204,$C91)=0,"⚠ this bin is not on the Layout tab",IF(LEFT($C91,1)&lt;&gt;$B91,"⚠ the bin prefix does not match the zone",IF($D91&lt;0,"⚠ negative quantity — a movement is missing",IF(COUNTIFS(Locations!$A$5:$A$204,$A91,Locations!$C$5:$C$204,$C91)&gt;1,"⚠ this SKU and bin are listed twice",IF(AND($E91&lt;&gt;"",$F91&lt;&gt;0),"last count was out by "&amp;TEXT($F91,"+#,##0;-#,##0"),"")))))))</f>
        <v/>
      </c>
      <c r="N91" s="12">
        <f>IF($A91="","",$A91&amp;"#"&amp;COUNTIFS($A$5:$A91,$A91))</f>
        <v/>
      </c>
    </row>
    <row r="92">
      <c r="A92" s="9" t="n"/>
      <c r="B92" s="9" t="n"/>
      <c r="C92" s="9" t="n"/>
      <c r="D92" s="10" t="n"/>
      <c r="E92" s="11">
        <f>IF($A92="","",IFERROR(IF(SUMPRODUCT(MAX((Counts!$B$5:$B$154=$A92)*(Counts!$C$5:$C$154=$C92)*Counts!$A$5:$A$154))=0,"",SUMPRODUCT(MAX((Counts!$B$5:$B$154=$A92)*(Counts!$C$5:$C$154=$C92)*Counts!$A$5:$A$154))),""))</f>
        <v/>
      </c>
      <c r="F92" s="7">
        <f>IF($A92="","",IF($E92="","",SUMIFS(Counts!$D$5:$D$154,Counts!$B$5:$B$154,$A92,Counts!$C$5:$C$154,$C92,Counts!$A$5:$A$154,$E92)-$D92))</f>
        <v/>
      </c>
      <c r="G92" s="12">
        <f>IF($A92="","",IFERROR(VLOOKUP($A92,SKUs!$A$5:$E$104,2,FALSE),""))</f>
        <v/>
      </c>
      <c r="H92" s="13">
        <f>IF($A92="","",IFERROR(VLOOKUP($A92,SKUs!$A$5:$E$104,3,FALSE),0))</f>
        <v/>
      </c>
      <c r="I92" s="13">
        <f>IF($A92="","",$D92*$H92)</f>
        <v/>
      </c>
      <c r="J92" s="14">
        <f>IF($A92="","",IFERROR(VLOOKUP($C92,Layout!$D$5:$G$204,2,FALSE),""))</f>
        <v/>
      </c>
      <c r="K92" s="14">
        <f>IF($A92="","",IF($E92="","",SUMIFS(Movements!$F$5:$F$204,Movements!$C$5:$C$204,$A92,Movements!$E$5:$E$204,$C92,Movements!$A$5:$A$204,"&gt;"&amp;$E92)-SUMIFS(Movements!$F$5:$F$204,Movements!$C$5:$C$204,$A92,Movements!$D$5:$D$204,$C92,Movements!$A$5:$A$204,"&gt;"&amp;$E92)))</f>
        <v/>
      </c>
      <c r="L92" s="14">
        <f>IF($A92="","",IF($E92="","",TODAY()-$E92))</f>
        <v/>
      </c>
      <c r="M92" s="12">
        <f>IF($A92="","",IF(COUNTIF(SKUs!$A$5:$A$104,$A92)=0,"⚠ this SKU is not on the SKUs tab",IF(COUNTIF(Layout!$D$5:$D$204,$C92)=0,"⚠ this bin is not on the Layout tab",IF(LEFT($C92,1)&lt;&gt;$B92,"⚠ the bin prefix does not match the zone",IF($D92&lt;0,"⚠ negative quantity — a movement is missing",IF(COUNTIFS(Locations!$A$5:$A$204,$A92,Locations!$C$5:$C$204,$C92)&gt;1,"⚠ this SKU and bin are listed twice",IF(AND($E92&lt;&gt;"",$F92&lt;&gt;0),"last count was out by "&amp;TEXT($F92,"+#,##0;-#,##0"),"")))))))</f>
        <v/>
      </c>
      <c r="N92" s="12">
        <f>IF($A92="","",$A92&amp;"#"&amp;COUNTIFS($A$5:$A92,$A92))</f>
        <v/>
      </c>
    </row>
    <row r="93">
      <c r="A93" s="9" t="n"/>
      <c r="B93" s="9" t="n"/>
      <c r="C93" s="9" t="n"/>
      <c r="D93" s="10" t="n"/>
      <c r="E93" s="11">
        <f>IF($A93="","",IFERROR(IF(SUMPRODUCT(MAX((Counts!$B$5:$B$154=$A93)*(Counts!$C$5:$C$154=$C93)*Counts!$A$5:$A$154))=0,"",SUMPRODUCT(MAX((Counts!$B$5:$B$154=$A93)*(Counts!$C$5:$C$154=$C93)*Counts!$A$5:$A$154))),""))</f>
        <v/>
      </c>
      <c r="F93" s="7">
        <f>IF($A93="","",IF($E93="","",SUMIFS(Counts!$D$5:$D$154,Counts!$B$5:$B$154,$A93,Counts!$C$5:$C$154,$C93,Counts!$A$5:$A$154,$E93)-$D93))</f>
        <v/>
      </c>
      <c r="G93" s="12">
        <f>IF($A93="","",IFERROR(VLOOKUP($A93,SKUs!$A$5:$E$104,2,FALSE),""))</f>
        <v/>
      </c>
      <c r="H93" s="13">
        <f>IF($A93="","",IFERROR(VLOOKUP($A93,SKUs!$A$5:$E$104,3,FALSE),0))</f>
        <v/>
      </c>
      <c r="I93" s="13">
        <f>IF($A93="","",$D93*$H93)</f>
        <v/>
      </c>
      <c r="J93" s="14">
        <f>IF($A93="","",IFERROR(VLOOKUP($C93,Layout!$D$5:$G$204,2,FALSE),""))</f>
        <v/>
      </c>
      <c r="K93" s="14">
        <f>IF($A93="","",IF($E93="","",SUMIFS(Movements!$F$5:$F$204,Movements!$C$5:$C$204,$A93,Movements!$E$5:$E$204,$C93,Movements!$A$5:$A$204,"&gt;"&amp;$E93)-SUMIFS(Movements!$F$5:$F$204,Movements!$C$5:$C$204,$A93,Movements!$D$5:$D$204,$C93,Movements!$A$5:$A$204,"&gt;"&amp;$E93)))</f>
        <v/>
      </c>
      <c r="L93" s="14">
        <f>IF($A93="","",IF($E93="","",TODAY()-$E93))</f>
        <v/>
      </c>
      <c r="M93" s="12">
        <f>IF($A93="","",IF(COUNTIF(SKUs!$A$5:$A$104,$A93)=0,"⚠ this SKU is not on the SKUs tab",IF(COUNTIF(Layout!$D$5:$D$204,$C93)=0,"⚠ this bin is not on the Layout tab",IF(LEFT($C93,1)&lt;&gt;$B93,"⚠ the bin prefix does not match the zone",IF($D93&lt;0,"⚠ negative quantity — a movement is missing",IF(COUNTIFS(Locations!$A$5:$A$204,$A93,Locations!$C$5:$C$204,$C93)&gt;1,"⚠ this SKU and bin are listed twice",IF(AND($E93&lt;&gt;"",$F93&lt;&gt;0),"last count was out by "&amp;TEXT($F93,"+#,##0;-#,##0"),"")))))))</f>
        <v/>
      </c>
      <c r="N93" s="12">
        <f>IF($A93="","",$A93&amp;"#"&amp;COUNTIFS($A$5:$A93,$A93))</f>
        <v/>
      </c>
    </row>
    <row r="94">
      <c r="A94" s="9" t="n"/>
      <c r="B94" s="9" t="n"/>
      <c r="C94" s="9" t="n"/>
      <c r="D94" s="10" t="n"/>
      <c r="E94" s="11">
        <f>IF($A94="","",IFERROR(IF(SUMPRODUCT(MAX((Counts!$B$5:$B$154=$A94)*(Counts!$C$5:$C$154=$C94)*Counts!$A$5:$A$154))=0,"",SUMPRODUCT(MAX((Counts!$B$5:$B$154=$A94)*(Counts!$C$5:$C$154=$C94)*Counts!$A$5:$A$154))),""))</f>
        <v/>
      </c>
      <c r="F94" s="7">
        <f>IF($A94="","",IF($E94="","",SUMIFS(Counts!$D$5:$D$154,Counts!$B$5:$B$154,$A94,Counts!$C$5:$C$154,$C94,Counts!$A$5:$A$154,$E94)-$D94))</f>
        <v/>
      </c>
      <c r="G94" s="12">
        <f>IF($A94="","",IFERROR(VLOOKUP($A94,SKUs!$A$5:$E$104,2,FALSE),""))</f>
        <v/>
      </c>
      <c r="H94" s="13">
        <f>IF($A94="","",IFERROR(VLOOKUP($A94,SKUs!$A$5:$E$104,3,FALSE),0))</f>
        <v/>
      </c>
      <c r="I94" s="13">
        <f>IF($A94="","",$D94*$H94)</f>
        <v/>
      </c>
      <c r="J94" s="14">
        <f>IF($A94="","",IFERROR(VLOOKUP($C94,Layout!$D$5:$G$204,2,FALSE),""))</f>
        <v/>
      </c>
      <c r="K94" s="14">
        <f>IF($A94="","",IF($E94="","",SUMIFS(Movements!$F$5:$F$204,Movements!$C$5:$C$204,$A94,Movements!$E$5:$E$204,$C94,Movements!$A$5:$A$204,"&gt;"&amp;$E94)-SUMIFS(Movements!$F$5:$F$204,Movements!$C$5:$C$204,$A94,Movements!$D$5:$D$204,$C94,Movements!$A$5:$A$204,"&gt;"&amp;$E94)))</f>
        <v/>
      </c>
      <c r="L94" s="14">
        <f>IF($A94="","",IF($E94="","",TODAY()-$E94))</f>
        <v/>
      </c>
      <c r="M94" s="12">
        <f>IF($A94="","",IF(COUNTIF(SKUs!$A$5:$A$104,$A94)=0,"⚠ this SKU is not on the SKUs tab",IF(COUNTIF(Layout!$D$5:$D$204,$C94)=0,"⚠ this bin is not on the Layout tab",IF(LEFT($C94,1)&lt;&gt;$B94,"⚠ the bin prefix does not match the zone",IF($D94&lt;0,"⚠ negative quantity — a movement is missing",IF(COUNTIFS(Locations!$A$5:$A$204,$A94,Locations!$C$5:$C$204,$C94)&gt;1,"⚠ this SKU and bin are listed twice",IF(AND($E94&lt;&gt;"",$F94&lt;&gt;0),"last count was out by "&amp;TEXT($F94,"+#,##0;-#,##0"),"")))))))</f>
        <v/>
      </c>
      <c r="N94" s="12">
        <f>IF($A94="","",$A94&amp;"#"&amp;COUNTIFS($A$5:$A94,$A94))</f>
        <v/>
      </c>
    </row>
    <row r="95">
      <c r="A95" s="9" t="n"/>
      <c r="B95" s="9" t="n"/>
      <c r="C95" s="9" t="n"/>
      <c r="D95" s="10" t="n"/>
      <c r="E95" s="11">
        <f>IF($A95="","",IFERROR(IF(SUMPRODUCT(MAX((Counts!$B$5:$B$154=$A95)*(Counts!$C$5:$C$154=$C95)*Counts!$A$5:$A$154))=0,"",SUMPRODUCT(MAX((Counts!$B$5:$B$154=$A95)*(Counts!$C$5:$C$154=$C95)*Counts!$A$5:$A$154))),""))</f>
        <v/>
      </c>
      <c r="F95" s="7">
        <f>IF($A95="","",IF($E95="","",SUMIFS(Counts!$D$5:$D$154,Counts!$B$5:$B$154,$A95,Counts!$C$5:$C$154,$C95,Counts!$A$5:$A$154,$E95)-$D95))</f>
        <v/>
      </c>
      <c r="G95" s="12">
        <f>IF($A95="","",IFERROR(VLOOKUP($A95,SKUs!$A$5:$E$104,2,FALSE),""))</f>
        <v/>
      </c>
      <c r="H95" s="13">
        <f>IF($A95="","",IFERROR(VLOOKUP($A95,SKUs!$A$5:$E$104,3,FALSE),0))</f>
        <v/>
      </c>
      <c r="I95" s="13">
        <f>IF($A95="","",$D95*$H95)</f>
        <v/>
      </c>
      <c r="J95" s="14">
        <f>IF($A95="","",IFERROR(VLOOKUP($C95,Layout!$D$5:$G$204,2,FALSE),""))</f>
        <v/>
      </c>
      <c r="K95" s="14">
        <f>IF($A95="","",IF($E95="","",SUMIFS(Movements!$F$5:$F$204,Movements!$C$5:$C$204,$A95,Movements!$E$5:$E$204,$C95,Movements!$A$5:$A$204,"&gt;"&amp;$E95)-SUMIFS(Movements!$F$5:$F$204,Movements!$C$5:$C$204,$A95,Movements!$D$5:$D$204,$C95,Movements!$A$5:$A$204,"&gt;"&amp;$E95)))</f>
        <v/>
      </c>
      <c r="L95" s="14">
        <f>IF($A95="","",IF($E95="","",TODAY()-$E95))</f>
        <v/>
      </c>
      <c r="M95" s="12">
        <f>IF($A95="","",IF(COUNTIF(SKUs!$A$5:$A$104,$A95)=0,"⚠ this SKU is not on the SKUs tab",IF(COUNTIF(Layout!$D$5:$D$204,$C95)=0,"⚠ this bin is not on the Layout tab",IF(LEFT($C95,1)&lt;&gt;$B95,"⚠ the bin prefix does not match the zone",IF($D95&lt;0,"⚠ negative quantity — a movement is missing",IF(COUNTIFS(Locations!$A$5:$A$204,$A95,Locations!$C$5:$C$204,$C95)&gt;1,"⚠ this SKU and bin are listed twice",IF(AND($E95&lt;&gt;"",$F95&lt;&gt;0),"last count was out by "&amp;TEXT($F95,"+#,##0;-#,##0"),"")))))))</f>
        <v/>
      </c>
      <c r="N95" s="12">
        <f>IF($A95="","",$A95&amp;"#"&amp;COUNTIFS($A$5:$A95,$A95))</f>
        <v/>
      </c>
    </row>
    <row r="96">
      <c r="A96" s="9" t="n"/>
      <c r="B96" s="9" t="n"/>
      <c r="C96" s="9" t="n"/>
      <c r="D96" s="10" t="n"/>
      <c r="E96" s="11">
        <f>IF($A96="","",IFERROR(IF(SUMPRODUCT(MAX((Counts!$B$5:$B$154=$A96)*(Counts!$C$5:$C$154=$C96)*Counts!$A$5:$A$154))=0,"",SUMPRODUCT(MAX((Counts!$B$5:$B$154=$A96)*(Counts!$C$5:$C$154=$C96)*Counts!$A$5:$A$154))),""))</f>
        <v/>
      </c>
      <c r="F96" s="7">
        <f>IF($A96="","",IF($E96="","",SUMIFS(Counts!$D$5:$D$154,Counts!$B$5:$B$154,$A96,Counts!$C$5:$C$154,$C96,Counts!$A$5:$A$154,$E96)-$D96))</f>
        <v/>
      </c>
      <c r="G96" s="12">
        <f>IF($A96="","",IFERROR(VLOOKUP($A96,SKUs!$A$5:$E$104,2,FALSE),""))</f>
        <v/>
      </c>
      <c r="H96" s="13">
        <f>IF($A96="","",IFERROR(VLOOKUP($A96,SKUs!$A$5:$E$104,3,FALSE),0))</f>
        <v/>
      </c>
      <c r="I96" s="13">
        <f>IF($A96="","",$D96*$H96)</f>
        <v/>
      </c>
      <c r="J96" s="14">
        <f>IF($A96="","",IFERROR(VLOOKUP($C96,Layout!$D$5:$G$204,2,FALSE),""))</f>
        <v/>
      </c>
      <c r="K96" s="14">
        <f>IF($A96="","",IF($E96="","",SUMIFS(Movements!$F$5:$F$204,Movements!$C$5:$C$204,$A96,Movements!$E$5:$E$204,$C96,Movements!$A$5:$A$204,"&gt;"&amp;$E96)-SUMIFS(Movements!$F$5:$F$204,Movements!$C$5:$C$204,$A96,Movements!$D$5:$D$204,$C96,Movements!$A$5:$A$204,"&gt;"&amp;$E96)))</f>
        <v/>
      </c>
      <c r="L96" s="14">
        <f>IF($A96="","",IF($E96="","",TODAY()-$E96))</f>
        <v/>
      </c>
      <c r="M96" s="12">
        <f>IF($A96="","",IF(COUNTIF(SKUs!$A$5:$A$104,$A96)=0,"⚠ this SKU is not on the SKUs tab",IF(COUNTIF(Layout!$D$5:$D$204,$C96)=0,"⚠ this bin is not on the Layout tab",IF(LEFT($C96,1)&lt;&gt;$B96,"⚠ the bin prefix does not match the zone",IF($D96&lt;0,"⚠ negative quantity — a movement is missing",IF(COUNTIFS(Locations!$A$5:$A$204,$A96,Locations!$C$5:$C$204,$C96)&gt;1,"⚠ this SKU and bin are listed twice",IF(AND($E96&lt;&gt;"",$F96&lt;&gt;0),"last count was out by "&amp;TEXT($F96,"+#,##0;-#,##0"),"")))))))</f>
        <v/>
      </c>
      <c r="N96" s="12">
        <f>IF($A96="","",$A96&amp;"#"&amp;COUNTIFS($A$5:$A96,$A96))</f>
        <v/>
      </c>
    </row>
    <row r="97">
      <c r="A97" s="9" t="n"/>
      <c r="B97" s="9" t="n"/>
      <c r="C97" s="9" t="n"/>
      <c r="D97" s="10" t="n"/>
      <c r="E97" s="11">
        <f>IF($A97="","",IFERROR(IF(SUMPRODUCT(MAX((Counts!$B$5:$B$154=$A97)*(Counts!$C$5:$C$154=$C97)*Counts!$A$5:$A$154))=0,"",SUMPRODUCT(MAX((Counts!$B$5:$B$154=$A97)*(Counts!$C$5:$C$154=$C97)*Counts!$A$5:$A$154))),""))</f>
        <v/>
      </c>
      <c r="F97" s="7">
        <f>IF($A97="","",IF($E97="","",SUMIFS(Counts!$D$5:$D$154,Counts!$B$5:$B$154,$A97,Counts!$C$5:$C$154,$C97,Counts!$A$5:$A$154,$E97)-$D97))</f>
        <v/>
      </c>
      <c r="G97" s="12">
        <f>IF($A97="","",IFERROR(VLOOKUP($A97,SKUs!$A$5:$E$104,2,FALSE),""))</f>
        <v/>
      </c>
      <c r="H97" s="13">
        <f>IF($A97="","",IFERROR(VLOOKUP($A97,SKUs!$A$5:$E$104,3,FALSE),0))</f>
        <v/>
      </c>
      <c r="I97" s="13">
        <f>IF($A97="","",$D97*$H97)</f>
        <v/>
      </c>
      <c r="J97" s="14">
        <f>IF($A97="","",IFERROR(VLOOKUP($C97,Layout!$D$5:$G$204,2,FALSE),""))</f>
        <v/>
      </c>
      <c r="K97" s="14">
        <f>IF($A97="","",IF($E97="","",SUMIFS(Movements!$F$5:$F$204,Movements!$C$5:$C$204,$A97,Movements!$E$5:$E$204,$C97,Movements!$A$5:$A$204,"&gt;"&amp;$E97)-SUMIFS(Movements!$F$5:$F$204,Movements!$C$5:$C$204,$A97,Movements!$D$5:$D$204,$C97,Movements!$A$5:$A$204,"&gt;"&amp;$E97)))</f>
        <v/>
      </c>
      <c r="L97" s="14">
        <f>IF($A97="","",IF($E97="","",TODAY()-$E97))</f>
        <v/>
      </c>
      <c r="M97" s="12">
        <f>IF($A97="","",IF(COUNTIF(SKUs!$A$5:$A$104,$A97)=0,"⚠ this SKU is not on the SKUs tab",IF(COUNTIF(Layout!$D$5:$D$204,$C97)=0,"⚠ this bin is not on the Layout tab",IF(LEFT($C97,1)&lt;&gt;$B97,"⚠ the bin prefix does not match the zone",IF($D97&lt;0,"⚠ negative quantity — a movement is missing",IF(COUNTIFS(Locations!$A$5:$A$204,$A97,Locations!$C$5:$C$204,$C97)&gt;1,"⚠ this SKU and bin are listed twice",IF(AND($E97&lt;&gt;"",$F97&lt;&gt;0),"last count was out by "&amp;TEXT($F97,"+#,##0;-#,##0"),"")))))))</f>
        <v/>
      </c>
      <c r="N97" s="12">
        <f>IF($A97="","",$A97&amp;"#"&amp;COUNTIFS($A$5:$A97,$A97))</f>
        <v/>
      </c>
    </row>
    <row r="98">
      <c r="A98" s="9" t="n"/>
      <c r="B98" s="9" t="n"/>
      <c r="C98" s="9" t="n"/>
      <c r="D98" s="10" t="n"/>
      <c r="E98" s="11">
        <f>IF($A98="","",IFERROR(IF(SUMPRODUCT(MAX((Counts!$B$5:$B$154=$A98)*(Counts!$C$5:$C$154=$C98)*Counts!$A$5:$A$154))=0,"",SUMPRODUCT(MAX((Counts!$B$5:$B$154=$A98)*(Counts!$C$5:$C$154=$C98)*Counts!$A$5:$A$154))),""))</f>
        <v/>
      </c>
      <c r="F98" s="7">
        <f>IF($A98="","",IF($E98="","",SUMIFS(Counts!$D$5:$D$154,Counts!$B$5:$B$154,$A98,Counts!$C$5:$C$154,$C98,Counts!$A$5:$A$154,$E98)-$D98))</f>
        <v/>
      </c>
      <c r="G98" s="12">
        <f>IF($A98="","",IFERROR(VLOOKUP($A98,SKUs!$A$5:$E$104,2,FALSE),""))</f>
        <v/>
      </c>
      <c r="H98" s="13">
        <f>IF($A98="","",IFERROR(VLOOKUP($A98,SKUs!$A$5:$E$104,3,FALSE),0))</f>
        <v/>
      </c>
      <c r="I98" s="13">
        <f>IF($A98="","",$D98*$H98)</f>
        <v/>
      </c>
      <c r="J98" s="14">
        <f>IF($A98="","",IFERROR(VLOOKUP($C98,Layout!$D$5:$G$204,2,FALSE),""))</f>
        <v/>
      </c>
      <c r="K98" s="14">
        <f>IF($A98="","",IF($E98="","",SUMIFS(Movements!$F$5:$F$204,Movements!$C$5:$C$204,$A98,Movements!$E$5:$E$204,$C98,Movements!$A$5:$A$204,"&gt;"&amp;$E98)-SUMIFS(Movements!$F$5:$F$204,Movements!$C$5:$C$204,$A98,Movements!$D$5:$D$204,$C98,Movements!$A$5:$A$204,"&gt;"&amp;$E98)))</f>
        <v/>
      </c>
      <c r="L98" s="14">
        <f>IF($A98="","",IF($E98="","",TODAY()-$E98))</f>
        <v/>
      </c>
      <c r="M98" s="12">
        <f>IF($A98="","",IF(COUNTIF(SKUs!$A$5:$A$104,$A98)=0,"⚠ this SKU is not on the SKUs tab",IF(COUNTIF(Layout!$D$5:$D$204,$C98)=0,"⚠ this bin is not on the Layout tab",IF(LEFT($C98,1)&lt;&gt;$B98,"⚠ the bin prefix does not match the zone",IF($D98&lt;0,"⚠ negative quantity — a movement is missing",IF(COUNTIFS(Locations!$A$5:$A$204,$A98,Locations!$C$5:$C$204,$C98)&gt;1,"⚠ this SKU and bin are listed twice",IF(AND($E98&lt;&gt;"",$F98&lt;&gt;0),"last count was out by "&amp;TEXT($F98,"+#,##0;-#,##0"),"")))))))</f>
        <v/>
      </c>
      <c r="N98" s="12">
        <f>IF($A98="","",$A98&amp;"#"&amp;COUNTIFS($A$5:$A98,$A98))</f>
        <v/>
      </c>
    </row>
    <row r="99">
      <c r="A99" s="9" t="n"/>
      <c r="B99" s="9" t="n"/>
      <c r="C99" s="9" t="n"/>
      <c r="D99" s="10" t="n"/>
      <c r="E99" s="11">
        <f>IF($A99="","",IFERROR(IF(SUMPRODUCT(MAX((Counts!$B$5:$B$154=$A99)*(Counts!$C$5:$C$154=$C99)*Counts!$A$5:$A$154))=0,"",SUMPRODUCT(MAX((Counts!$B$5:$B$154=$A99)*(Counts!$C$5:$C$154=$C99)*Counts!$A$5:$A$154))),""))</f>
        <v/>
      </c>
      <c r="F99" s="7">
        <f>IF($A99="","",IF($E99="","",SUMIFS(Counts!$D$5:$D$154,Counts!$B$5:$B$154,$A99,Counts!$C$5:$C$154,$C99,Counts!$A$5:$A$154,$E99)-$D99))</f>
        <v/>
      </c>
      <c r="G99" s="12">
        <f>IF($A99="","",IFERROR(VLOOKUP($A99,SKUs!$A$5:$E$104,2,FALSE),""))</f>
        <v/>
      </c>
      <c r="H99" s="13">
        <f>IF($A99="","",IFERROR(VLOOKUP($A99,SKUs!$A$5:$E$104,3,FALSE),0))</f>
        <v/>
      </c>
      <c r="I99" s="13">
        <f>IF($A99="","",$D99*$H99)</f>
        <v/>
      </c>
      <c r="J99" s="14">
        <f>IF($A99="","",IFERROR(VLOOKUP($C99,Layout!$D$5:$G$204,2,FALSE),""))</f>
        <v/>
      </c>
      <c r="K99" s="14">
        <f>IF($A99="","",IF($E99="","",SUMIFS(Movements!$F$5:$F$204,Movements!$C$5:$C$204,$A99,Movements!$E$5:$E$204,$C99,Movements!$A$5:$A$204,"&gt;"&amp;$E99)-SUMIFS(Movements!$F$5:$F$204,Movements!$C$5:$C$204,$A99,Movements!$D$5:$D$204,$C99,Movements!$A$5:$A$204,"&gt;"&amp;$E99)))</f>
        <v/>
      </c>
      <c r="L99" s="14">
        <f>IF($A99="","",IF($E99="","",TODAY()-$E99))</f>
        <v/>
      </c>
      <c r="M99" s="12">
        <f>IF($A99="","",IF(COUNTIF(SKUs!$A$5:$A$104,$A99)=0,"⚠ this SKU is not on the SKUs tab",IF(COUNTIF(Layout!$D$5:$D$204,$C99)=0,"⚠ this bin is not on the Layout tab",IF(LEFT($C99,1)&lt;&gt;$B99,"⚠ the bin prefix does not match the zone",IF($D99&lt;0,"⚠ negative quantity — a movement is missing",IF(COUNTIFS(Locations!$A$5:$A$204,$A99,Locations!$C$5:$C$204,$C99)&gt;1,"⚠ this SKU and bin are listed twice",IF(AND($E99&lt;&gt;"",$F99&lt;&gt;0),"last count was out by "&amp;TEXT($F99,"+#,##0;-#,##0"),"")))))))</f>
        <v/>
      </c>
      <c r="N99" s="12">
        <f>IF($A99="","",$A99&amp;"#"&amp;COUNTIFS($A$5:$A99,$A99))</f>
        <v/>
      </c>
    </row>
    <row r="100">
      <c r="A100" s="9" t="n"/>
      <c r="B100" s="9" t="n"/>
      <c r="C100" s="9" t="n"/>
      <c r="D100" s="10" t="n"/>
      <c r="E100" s="11">
        <f>IF($A100="","",IFERROR(IF(SUMPRODUCT(MAX((Counts!$B$5:$B$154=$A100)*(Counts!$C$5:$C$154=$C100)*Counts!$A$5:$A$154))=0,"",SUMPRODUCT(MAX((Counts!$B$5:$B$154=$A100)*(Counts!$C$5:$C$154=$C100)*Counts!$A$5:$A$154))),""))</f>
        <v/>
      </c>
      <c r="F100" s="7">
        <f>IF($A100="","",IF($E100="","",SUMIFS(Counts!$D$5:$D$154,Counts!$B$5:$B$154,$A100,Counts!$C$5:$C$154,$C100,Counts!$A$5:$A$154,$E100)-$D100))</f>
        <v/>
      </c>
      <c r="G100" s="12">
        <f>IF($A100="","",IFERROR(VLOOKUP($A100,SKUs!$A$5:$E$104,2,FALSE),""))</f>
        <v/>
      </c>
      <c r="H100" s="13">
        <f>IF($A100="","",IFERROR(VLOOKUP($A100,SKUs!$A$5:$E$104,3,FALSE),0))</f>
        <v/>
      </c>
      <c r="I100" s="13">
        <f>IF($A100="","",$D100*$H100)</f>
        <v/>
      </c>
      <c r="J100" s="14">
        <f>IF($A100="","",IFERROR(VLOOKUP($C100,Layout!$D$5:$G$204,2,FALSE),""))</f>
        <v/>
      </c>
      <c r="K100" s="14">
        <f>IF($A100="","",IF($E100="","",SUMIFS(Movements!$F$5:$F$204,Movements!$C$5:$C$204,$A100,Movements!$E$5:$E$204,$C100,Movements!$A$5:$A$204,"&gt;"&amp;$E100)-SUMIFS(Movements!$F$5:$F$204,Movements!$C$5:$C$204,$A100,Movements!$D$5:$D$204,$C100,Movements!$A$5:$A$204,"&gt;"&amp;$E100)))</f>
        <v/>
      </c>
      <c r="L100" s="14">
        <f>IF($A100="","",IF($E100="","",TODAY()-$E100))</f>
        <v/>
      </c>
      <c r="M100" s="12">
        <f>IF($A100="","",IF(COUNTIF(SKUs!$A$5:$A$104,$A100)=0,"⚠ this SKU is not on the SKUs tab",IF(COUNTIF(Layout!$D$5:$D$204,$C100)=0,"⚠ this bin is not on the Layout tab",IF(LEFT($C100,1)&lt;&gt;$B100,"⚠ the bin prefix does not match the zone",IF($D100&lt;0,"⚠ negative quantity — a movement is missing",IF(COUNTIFS(Locations!$A$5:$A$204,$A100,Locations!$C$5:$C$204,$C100)&gt;1,"⚠ this SKU and bin are listed twice",IF(AND($E100&lt;&gt;"",$F100&lt;&gt;0),"last count was out by "&amp;TEXT($F100,"+#,##0;-#,##0"),"")))))))</f>
        <v/>
      </c>
      <c r="N100" s="12">
        <f>IF($A100="","",$A100&amp;"#"&amp;COUNTIFS($A$5:$A100,$A100))</f>
        <v/>
      </c>
    </row>
    <row r="101">
      <c r="A101" s="9" t="n"/>
      <c r="B101" s="9" t="n"/>
      <c r="C101" s="9" t="n"/>
      <c r="D101" s="10" t="n"/>
      <c r="E101" s="11">
        <f>IF($A101="","",IFERROR(IF(SUMPRODUCT(MAX((Counts!$B$5:$B$154=$A101)*(Counts!$C$5:$C$154=$C101)*Counts!$A$5:$A$154))=0,"",SUMPRODUCT(MAX((Counts!$B$5:$B$154=$A101)*(Counts!$C$5:$C$154=$C101)*Counts!$A$5:$A$154))),""))</f>
        <v/>
      </c>
      <c r="F101" s="7">
        <f>IF($A101="","",IF($E101="","",SUMIFS(Counts!$D$5:$D$154,Counts!$B$5:$B$154,$A101,Counts!$C$5:$C$154,$C101,Counts!$A$5:$A$154,$E101)-$D101))</f>
        <v/>
      </c>
      <c r="G101" s="12">
        <f>IF($A101="","",IFERROR(VLOOKUP($A101,SKUs!$A$5:$E$104,2,FALSE),""))</f>
        <v/>
      </c>
      <c r="H101" s="13">
        <f>IF($A101="","",IFERROR(VLOOKUP($A101,SKUs!$A$5:$E$104,3,FALSE),0))</f>
        <v/>
      </c>
      <c r="I101" s="13">
        <f>IF($A101="","",$D101*$H101)</f>
        <v/>
      </c>
      <c r="J101" s="14">
        <f>IF($A101="","",IFERROR(VLOOKUP($C101,Layout!$D$5:$G$204,2,FALSE),""))</f>
        <v/>
      </c>
      <c r="K101" s="14">
        <f>IF($A101="","",IF($E101="","",SUMIFS(Movements!$F$5:$F$204,Movements!$C$5:$C$204,$A101,Movements!$E$5:$E$204,$C101,Movements!$A$5:$A$204,"&gt;"&amp;$E101)-SUMIFS(Movements!$F$5:$F$204,Movements!$C$5:$C$204,$A101,Movements!$D$5:$D$204,$C101,Movements!$A$5:$A$204,"&gt;"&amp;$E101)))</f>
        <v/>
      </c>
      <c r="L101" s="14">
        <f>IF($A101="","",IF($E101="","",TODAY()-$E101))</f>
        <v/>
      </c>
      <c r="M101" s="12">
        <f>IF($A101="","",IF(COUNTIF(SKUs!$A$5:$A$104,$A101)=0,"⚠ this SKU is not on the SKUs tab",IF(COUNTIF(Layout!$D$5:$D$204,$C101)=0,"⚠ this bin is not on the Layout tab",IF(LEFT($C101,1)&lt;&gt;$B101,"⚠ the bin prefix does not match the zone",IF($D101&lt;0,"⚠ negative quantity — a movement is missing",IF(COUNTIFS(Locations!$A$5:$A$204,$A101,Locations!$C$5:$C$204,$C101)&gt;1,"⚠ this SKU and bin are listed twice",IF(AND($E101&lt;&gt;"",$F101&lt;&gt;0),"last count was out by "&amp;TEXT($F101,"+#,##0;-#,##0"),"")))))))</f>
        <v/>
      </c>
      <c r="N101" s="12">
        <f>IF($A101="","",$A101&amp;"#"&amp;COUNTIFS($A$5:$A101,$A101))</f>
        <v/>
      </c>
    </row>
    <row r="102">
      <c r="A102" s="9" t="n"/>
      <c r="B102" s="9" t="n"/>
      <c r="C102" s="9" t="n"/>
      <c r="D102" s="10" t="n"/>
      <c r="E102" s="11">
        <f>IF($A102="","",IFERROR(IF(SUMPRODUCT(MAX((Counts!$B$5:$B$154=$A102)*(Counts!$C$5:$C$154=$C102)*Counts!$A$5:$A$154))=0,"",SUMPRODUCT(MAX((Counts!$B$5:$B$154=$A102)*(Counts!$C$5:$C$154=$C102)*Counts!$A$5:$A$154))),""))</f>
        <v/>
      </c>
      <c r="F102" s="7">
        <f>IF($A102="","",IF($E102="","",SUMIFS(Counts!$D$5:$D$154,Counts!$B$5:$B$154,$A102,Counts!$C$5:$C$154,$C102,Counts!$A$5:$A$154,$E102)-$D102))</f>
        <v/>
      </c>
      <c r="G102" s="12">
        <f>IF($A102="","",IFERROR(VLOOKUP($A102,SKUs!$A$5:$E$104,2,FALSE),""))</f>
        <v/>
      </c>
      <c r="H102" s="13">
        <f>IF($A102="","",IFERROR(VLOOKUP($A102,SKUs!$A$5:$E$104,3,FALSE),0))</f>
        <v/>
      </c>
      <c r="I102" s="13">
        <f>IF($A102="","",$D102*$H102)</f>
        <v/>
      </c>
      <c r="J102" s="14">
        <f>IF($A102="","",IFERROR(VLOOKUP($C102,Layout!$D$5:$G$204,2,FALSE),""))</f>
        <v/>
      </c>
      <c r="K102" s="14">
        <f>IF($A102="","",IF($E102="","",SUMIFS(Movements!$F$5:$F$204,Movements!$C$5:$C$204,$A102,Movements!$E$5:$E$204,$C102,Movements!$A$5:$A$204,"&gt;"&amp;$E102)-SUMIFS(Movements!$F$5:$F$204,Movements!$C$5:$C$204,$A102,Movements!$D$5:$D$204,$C102,Movements!$A$5:$A$204,"&gt;"&amp;$E102)))</f>
        <v/>
      </c>
      <c r="L102" s="14">
        <f>IF($A102="","",IF($E102="","",TODAY()-$E102))</f>
        <v/>
      </c>
      <c r="M102" s="12">
        <f>IF($A102="","",IF(COUNTIF(SKUs!$A$5:$A$104,$A102)=0,"⚠ this SKU is not on the SKUs tab",IF(COUNTIF(Layout!$D$5:$D$204,$C102)=0,"⚠ this bin is not on the Layout tab",IF(LEFT($C102,1)&lt;&gt;$B102,"⚠ the bin prefix does not match the zone",IF($D102&lt;0,"⚠ negative quantity — a movement is missing",IF(COUNTIFS(Locations!$A$5:$A$204,$A102,Locations!$C$5:$C$204,$C102)&gt;1,"⚠ this SKU and bin are listed twice",IF(AND($E102&lt;&gt;"",$F102&lt;&gt;0),"last count was out by "&amp;TEXT($F102,"+#,##0;-#,##0"),"")))))))</f>
        <v/>
      </c>
      <c r="N102" s="12">
        <f>IF($A102="","",$A102&amp;"#"&amp;COUNTIFS($A$5:$A102,$A102))</f>
        <v/>
      </c>
    </row>
    <row r="103">
      <c r="A103" s="9" t="n"/>
      <c r="B103" s="9" t="n"/>
      <c r="C103" s="9" t="n"/>
      <c r="D103" s="10" t="n"/>
      <c r="E103" s="11">
        <f>IF($A103="","",IFERROR(IF(SUMPRODUCT(MAX((Counts!$B$5:$B$154=$A103)*(Counts!$C$5:$C$154=$C103)*Counts!$A$5:$A$154))=0,"",SUMPRODUCT(MAX((Counts!$B$5:$B$154=$A103)*(Counts!$C$5:$C$154=$C103)*Counts!$A$5:$A$154))),""))</f>
        <v/>
      </c>
      <c r="F103" s="7">
        <f>IF($A103="","",IF($E103="","",SUMIFS(Counts!$D$5:$D$154,Counts!$B$5:$B$154,$A103,Counts!$C$5:$C$154,$C103,Counts!$A$5:$A$154,$E103)-$D103))</f>
        <v/>
      </c>
      <c r="G103" s="12">
        <f>IF($A103="","",IFERROR(VLOOKUP($A103,SKUs!$A$5:$E$104,2,FALSE),""))</f>
        <v/>
      </c>
      <c r="H103" s="13">
        <f>IF($A103="","",IFERROR(VLOOKUP($A103,SKUs!$A$5:$E$104,3,FALSE),0))</f>
        <v/>
      </c>
      <c r="I103" s="13">
        <f>IF($A103="","",$D103*$H103)</f>
        <v/>
      </c>
      <c r="J103" s="14">
        <f>IF($A103="","",IFERROR(VLOOKUP($C103,Layout!$D$5:$G$204,2,FALSE),""))</f>
        <v/>
      </c>
      <c r="K103" s="14">
        <f>IF($A103="","",IF($E103="","",SUMIFS(Movements!$F$5:$F$204,Movements!$C$5:$C$204,$A103,Movements!$E$5:$E$204,$C103,Movements!$A$5:$A$204,"&gt;"&amp;$E103)-SUMIFS(Movements!$F$5:$F$204,Movements!$C$5:$C$204,$A103,Movements!$D$5:$D$204,$C103,Movements!$A$5:$A$204,"&gt;"&amp;$E103)))</f>
        <v/>
      </c>
      <c r="L103" s="14">
        <f>IF($A103="","",IF($E103="","",TODAY()-$E103))</f>
        <v/>
      </c>
      <c r="M103" s="12">
        <f>IF($A103="","",IF(COUNTIF(SKUs!$A$5:$A$104,$A103)=0,"⚠ this SKU is not on the SKUs tab",IF(COUNTIF(Layout!$D$5:$D$204,$C103)=0,"⚠ this bin is not on the Layout tab",IF(LEFT($C103,1)&lt;&gt;$B103,"⚠ the bin prefix does not match the zone",IF($D103&lt;0,"⚠ negative quantity — a movement is missing",IF(COUNTIFS(Locations!$A$5:$A$204,$A103,Locations!$C$5:$C$204,$C103)&gt;1,"⚠ this SKU and bin are listed twice",IF(AND($E103&lt;&gt;"",$F103&lt;&gt;0),"last count was out by "&amp;TEXT($F103,"+#,##0;-#,##0"),"")))))))</f>
        <v/>
      </c>
      <c r="N103" s="12">
        <f>IF($A103="","",$A103&amp;"#"&amp;COUNTIFS($A$5:$A103,$A103))</f>
        <v/>
      </c>
    </row>
    <row r="104">
      <c r="A104" s="9" t="n"/>
      <c r="B104" s="9" t="n"/>
      <c r="C104" s="9" t="n"/>
      <c r="D104" s="10" t="n"/>
      <c r="E104" s="11">
        <f>IF($A104="","",IFERROR(IF(SUMPRODUCT(MAX((Counts!$B$5:$B$154=$A104)*(Counts!$C$5:$C$154=$C104)*Counts!$A$5:$A$154))=0,"",SUMPRODUCT(MAX((Counts!$B$5:$B$154=$A104)*(Counts!$C$5:$C$154=$C104)*Counts!$A$5:$A$154))),""))</f>
        <v/>
      </c>
      <c r="F104" s="7">
        <f>IF($A104="","",IF($E104="","",SUMIFS(Counts!$D$5:$D$154,Counts!$B$5:$B$154,$A104,Counts!$C$5:$C$154,$C104,Counts!$A$5:$A$154,$E104)-$D104))</f>
        <v/>
      </c>
      <c r="G104" s="12">
        <f>IF($A104="","",IFERROR(VLOOKUP($A104,SKUs!$A$5:$E$104,2,FALSE),""))</f>
        <v/>
      </c>
      <c r="H104" s="13">
        <f>IF($A104="","",IFERROR(VLOOKUP($A104,SKUs!$A$5:$E$104,3,FALSE),0))</f>
        <v/>
      </c>
      <c r="I104" s="13">
        <f>IF($A104="","",$D104*$H104)</f>
        <v/>
      </c>
      <c r="J104" s="14">
        <f>IF($A104="","",IFERROR(VLOOKUP($C104,Layout!$D$5:$G$204,2,FALSE),""))</f>
        <v/>
      </c>
      <c r="K104" s="14">
        <f>IF($A104="","",IF($E104="","",SUMIFS(Movements!$F$5:$F$204,Movements!$C$5:$C$204,$A104,Movements!$E$5:$E$204,$C104,Movements!$A$5:$A$204,"&gt;"&amp;$E104)-SUMIFS(Movements!$F$5:$F$204,Movements!$C$5:$C$204,$A104,Movements!$D$5:$D$204,$C104,Movements!$A$5:$A$204,"&gt;"&amp;$E104)))</f>
        <v/>
      </c>
      <c r="L104" s="14">
        <f>IF($A104="","",IF($E104="","",TODAY()-$E104))</f>
        <v/>
      </c>
      <c r="M104" s="12">
        <f>IF($A104="","",IF(COUNTIF(SKUs!$A$5:$A$104,$A104)=0,"⚠ this SKU is not on the SKUs tab",IF(COUNTIF(Layout!$D$5:$D$204,$C104)=0,"⚠ this bin is not on the Layout tab",IF(LEFT($C104,1)&lt;&gt;$B104,"⚠ the bin prefix does not match the zone",IF($D104&lt;0,"⚠ negative quantity — a movement is missing",IF(COUNTIFS(Locations!$A$5:$A$204,$A104,Locations!$C$5:$C$204,$C104)&gt;1,"⚠ this SKU and bin are listed twice",IF(AND($E104&lt;&gt;"",$F104&lt;&gt;0),"last count was out by "&amp;TEXT($F104,"+#,##0;-#,##0"),"")))))))</f>
        <v/>
      </c>
      <c r="N104" s="12">
        <f>IF($A104="","",$A104&amp;"#"&amp;COUNTIFS($A$5:$A104,$A104))</f>
        <v/>
      </c>
    </row>
    <row r="105">
      <c r="A105" s="9" t="n"/>
      <c r="B105" s="9" t="n"/>
      <c r="C105" s="9" t="n"/>
      <c r="D105" s="10" t="n"/>
      <c r="E105" s="11">
        <f>IF($A105="","",IFERROR(IF(SUMPRODUCT(MAX((Counts!$B$5:$B$154=$A105)*(Counts!$C$5:$C$154=$C105)*Counts!$A$5:$A$154))=0,"",SUMPRODUCT(MAX((Counts!$B$5:$B$154=$A105)*(Counts!$C$5:$C$154=$C105)*Counts!$A$5:$A$154))),""))</f>
        <v/>
      </c>
      <c r="F105" s="7">
        <f>IF($A105="","",IF($E105="","",SUMIFS(Counts!$D$5:$D$154,Counts!$B$5:$B$154,$A105,Counts!$C$5:$C$154,$C105,Counts!$A$5:$A$154,$E105)-$D105))</f>
        <v/>
      </c>
      <c r="G105" s="12">
        <f>IF($A105="","",IFERROR(VLOOKUP($A105,SKUs!$A$5:$E$104,2,FALSE),""))</f>
        <v/>
      </c>
      <c r="H105" s="13">
        <f>IF($A105="","",IFERROR(VLOOKUP($A105,SKUs!$A$5:$E$104,3,FALSE),0))</f>
        <v/>
      </c>
      <c r="I105" s="13">
        <f>IF($A105="","",$D105*$H105)</f>
        <v/>
      </c>
      <c r="J105" s="14">
        <f>IF($A105="","",IFERROR(VLOOKUP($C105,Layout!$D$5:$G$204,2,FALSE),""))</f>
        <v/>
      </c>
      <c r="K105" s="14">
        <f>IF($A105="","",IF($E105="","",SUMIFS(Movements!$F$5:$F$204,Movements!$C$5:$C$204,$A105,Movements!$E$5:$E$204,$C105,Movements!$A$5:$A$204,"&gt;"&amp;$E105)-SUMIFS(Movements!$F$5:$F$204,Movements!$C$5:$C$204,$A105,Movements!$D$5:$D$204,$C105,Movements!$A$5:$A$204,"&gt;"&amp;$E105)))</f>
        <v/>
      </c>
      <c r="L105" s="14">
        <f>IF($A105="","",IF($E105="","",TODAY()-$E105))</f>
        <v/>
      </c>
      <c r="M105" s="12">
        <f>IF($A105="","",IF(COUNTIF(SKUs!$A$5:$A$104,$A105)=0,"⚠ this SKU is not on the SKUs tab",IF(COUNTIF(Layout!$D$5:$D$204,$C105)=0,"⚠ this bin is not on the Layout tab",IF(LEFT($C105,1)&lt;&gt;$B105,"⚠ the bin prefix does not match the zone",IF($D105&lt;0,"⚠ negative quantity — a movement is missing",IF(COUNTIFS(Locations!$A$5:$A$204,$A105,Locations!$C$5:$C$204,$C105)&gt;1,"⚠ this SKU and bin are listed twice",IF(AND($E105&lt;&gt;"",$F105&lt;&gt;0),"last count was out by "&amp;TEXT($F105,"+#,##0;-#,##0"),"")))))))</f>
        <v/>
      </c>
      <c r="N105" s="12">
        <f>IF($A105="","",$A105&amp;"#"&amp;COUNTIFS($A$5:$A105,$A105))</f>
        <v/>
      </c>
    </row>
    <row r="106">
      <c r="A106" s="9" t="n"/>
      <c r="B106" s="9" t="n"/>
      <c r="C106" s="9" t="n"/>
      <c r="D106" s="10" t="n"/>
      <c r="E106" s="11">
        <f>IF($A106="","",IFERROR(IF(SUMPRODUCT(MAX((Counts!$B$5:$B$154=$A106)*(Counts!$C$5:$C$154=$C106)*Counts!$A$5:$A$154))=0,"",SUMPRODUCT(MAX((Counts!$B$5:$B$154=$A106)*(Counts!$C$5:$C$154=$C106)*Counts!$A$5:$A$154))),""))</f>
        <v/>
      </c>
      <c r="F106" s="7">
        <f>IF($A106="","",IF($E106="","",SUMIFS(Counts!$D$5:$D$154,Counts!$B$5:$B$154,$A106,Counts!$C$5:$C$154,$C106,Counts!$A$5:$A$154,$E106)-$D106))</f>
        <v/>
      </c>
      <c r="G106" s="12">
        <f>IF($A106="","",IFERROR(VLOOKUP($A106,SKUs!$A$5:$E$104,2,FALSE),""))</f>
        <v/>
      </c>
      <c r="H106" s="13">
        <f>IF($A106="","",IFERROR(VLOOKUP($A106,SKUs!$A$5:$E$104,3,FALSE),0))</f>
        <v/>
      </c>
      <c r="I106" s="13">
        <f>IF($A106="","",$D106*$H106)</f>
        <v/>
      </c>
      <c r="J106" s="14">
        <f>IF($A106="","",IFERROR(VLOOKUP($C106,Layout!$D$5:$G$204,2,FALSE),""))</f>
        <v/>
      </c>
      <c r="K106" s="14">
        <f>IF($A106="","",IF($E106="","",SUMIFS(Movements!$F$5:$F$204,Movements!$C$5:$C$204,$A106,Movements!$E$5:$E$204,$C106,Movements!$A$5:$A$204,"&gt;"&amp;$E106)-SUMIFS(Movements!$F$5:$F$204,Movements!$C$5:$C$204,$A106,Movements!$D$5:$D$204,$C106,Movements!$A$5:$A$204,"&gt;"&amp;$E106)))</f>
        <v/>
      </c>
      <c r="L106" s="14">
        <f>IF($A106="","",IF($E106="","",TODAY()-$E106))</f>
        <v/>
      </c>
      <c r="M106" s="12">
        <f>IF($A106="","",IF(COUNTIF(SKUs!$A$5:$A$104,$A106)=0,"⚠ this SKU is not on the SKUs tab",IF(COUNTIF(Layout!$D$5:$D$204,$C106)=0,"⚠ this bin is not on the Layout tab",IF(LEFT($C106,1)&lt;&gt;$B106,"⚠ the bin prefix does not match the zone",IF($D106&lt;0,"⚠ negative quantity — a movement is missing",IF(COUNTIFS(Locations!$A$5:$A$204,$A106,Locations!$C$5:$C$204,$C106)&gt;1,"⚠ this SKU and bin are listed twice",IF(AND($E106&lt;&gt;"",$F106&lt;&gt;0),"last count was out by "&amp;TEXT($F106,"+#,##0;-#,##0"),"")))))))</f>
        <v/>
      </c>
      <c r="N106" s="12">
        <f>IF($A106="","",$A106&amp;"#"&amp;COUNTIFS($A$5:$A106,$A106))</f>
        <v/>
      </c>
    </row>
    <row r="107">
      <c r="A107" s="9" t="n"/>
      <c r="B107" s="9" t="n"/>
      <c r="C107" s="9" t="n"/>
      <c r="D107" s="10" t="n"/>
      <c r="E107" s="11">
        <f>IF($A107="","",IFERROR(IF(SUMPRODUCT(MAX((Counts!$B$5:$B$154=$A107)*(Counts!$C$5:$C$154=$C107)*Counts!$A$5:$A$154))=0,"",SUMPRODUCT(MAX((Counts!$B$5:$B$154=$A107)*(Counts!$C$5:$C$154=$C107)*Counts!$A$5:$A$154))),""))</f>
        <v/>
      </c>
      <c r="F107" s="7">
        <f>IF($A107="","",IF($E107="","",SUMIFS(Counts!$D$5:$D$154,Counts!$B$5:$B$154,$A107,Counts!$C$5:$C$154,$C107,Counts!$A$5:$A$154,$E107)-$D107))</f>
        <v/>
      </c>
      <c r="G107" s="12">
        <f>IF($A107="","",IFERROR(VLOOKUP($A107,SKUs!$A$5:$E$104,2,FALSE),""))</f>
        <v/>
      </c>
      <c r="H107" s="13">
        <f>IF($A107="","",IFERROR(VLOOKUP($A107,SKUs!$A$5:$E$104,3,FALSE),0))</f>
        <v/>
      </c>
      <c r="I107" s="13">
        <f>IF($A107="","",$D107*$H107)</f>
        <v/>
      </c>
      <c r="J107" s="14">
        <f>IF($A107="","",IFERROR(VLOOKUP($C107,Layout!$D$5:$G$204,2,FALSE),""))</f>
        <v/>
      </c>
      <c r="K107" s="14">
        <f>IF($A107="","",IF($E107="","",SUMIFS(Movements!$F$5:$F$204,Movements!$C$5:$C$204,$A107,Movements!$E$5:$E$204,$C107,Movements!$A$5:$A$204,"&gt;"&amp;$E107)-SUMIFS(Movements!$F$5:$F$204,Movements!$C$5:$C$204,$A107,Movements!$D$5:$D$204,$C107,Movements!$A$5:$A$204,"&gt;"&amp;$E107)))</f>
        <v/>
      </c>
      <c r="L107" s="14">
        <f>IF($A107="","",IF($E107="","",TODAY()-$E107))</f>
        <v/>
      </c>
      <c r="M107" s="12">
        <f>IF($A107="","",IF(COUNTIF(SKUs!$A$5:$A$104,$A107)=0,"⚠ this SKU is not on the SKUs tab",IF(COUNTIF(Layout!$D$5:$D$204,$C107)=0,"⚠ this bin is not on the Layout tab",IF(LEFT($C107,1)&lt;&gt;$B107,"⚠ the bin prefix does not match the zone",IF($D107&lt;0,"⚠ negative quantity — a movement is missing",IF(COUNTIFS(Locations!$A$5:$A$204,$A107,Locations!$C$5:$C$204,$C107)&gt;1,"⚠ this SKU and bin are listed twice",IF(AND($E107&lt;&gt;"",$F107&lt;&gt;0),"last count was out by "&amp;TEXT($F107,"+#,##0;-#,##0"),"")))))))</f>
        <v/>
      </c>
      <c r="N107" s="12">
        <f>IF($A107="","",$A107&amp;"#"&amp;COUNTIFS($A$5:$A107,$A107))</f>
        <v/>
      </c>
    </row>
    <row r="108">
      <c r="A108" s="9" t="n"/>
      <c r="B108" s="9" t="n"/>
      <c r="C108" s="9" t="n"/>
      <c r="D108" s="10" t="n"/>
      <c r="E108" s="11">
        <f>IF($A108="","",IFERROR(IF(SUMPRODUCT(MAX((Counts!$B$5:$B$154=$A108)*(Counts!$C$5:$C$154=$C108)*Counts!$A$5:$A$154))=0,"",SUMPRODUCT(MAX((Counts!$B$5:$B$154=$A108)*(Counts!$C$5:$C$154=$C108)*Counts!$A$5:$A$154))),""))</f>
        <v/>
      </c>
      <c r="F108" s="7">
        <f>IF($A108="","",IF($E108="","",SUMIFS(Counts!$D$5:$D$154,Counts!$B$5:$B$154,$A108,Counts!$C$5:$C$154,$C108,Counts!$A$5:$A$154,$E108)-$D108))</f>
        <v/>
      </c>
      <c r="G108" s="12">
        <f>IF($A108="","",IFERROR(VLOOKUP($A108,SKUs!$A$5:$E$104,2,FALSE),""))</f>
        <v/>
      </c>
      <c r="H108" s="13">
        <f>IF($A108="","",IFERROR(VLOOKUP($A108,SKUs!$A$5:$E$104,3,FALSE),0))</f>
        <v/>
      </c>
      <c r="I108" s="13">
        <f>IF($A108="","",$D108*$H108)</f>
        <v/>
      </c>
      <c r="J108" s="14">
        <f>IF($A108="","",IFERROR(VLOOKUP($C108,Layout!$D$5:$G$204,2,FALSE),""))</f>
        <v/>
      </c>
      <c r="K108" s="14">
        <f>IF($A108="","",IF($E108="","",SUMIFS(Movements!$F$5:$F$204,Movements!$C$5:$C$204,$A108,Movements!$E$5:$E$204,$C108,Movements!$A$5:$A$204,"&gt;"&amp;$E108)-SUMIFS(Movements!$F$5:$F$204,Movements!$C$5:$C$204,$A108,Movements!$D$5:$D$204,$C108,Movements!$A$5:$A$204,"&gt;"&amp;$E108)))</f>
        <v/>
      </c>
      <c r="L108" s="14">
        <f>IF($A108="","",IF($E108="","",TODAY()-$E108))</f>
        <v/>
      </c>
      <c r="M108" s="12">
        <f>IF($A108="","",IF(COUNTIF(SKUs!$A$5:$A$104,$A108)=0,"⚠ this SKU is not on the SKUs tab",IF(COUNTIF(Layout!$D$5:$D$204,$C108)=0,"⚠ this bin is not on the Layout tab",IF(LEFT($C108,1)&lt;&gt;$B108,"⚠ the bin prefix does not match the zone",IF($D108&lt;0,"⚠ negative quantity — a movement is missing",IF(COUNTIFS(Locations!$A$5:$A$204,$A108,Locations!$C$5:$C$204,$C108)&gt;1,"⚠ this SKU and bin are listed twice",IF(AND($E108&lt;&gt;"",$F108&lt;&gt;0),"last count was out by "&amp;TEXT($F108,"+#,##0;-#,##0"),"")))))))</f>
        <v/>
      </c>
      <c r="N108" s="12">
        <f>IF($A108="","",$A108&amp;"#"&amp;COUNTIFS($A$5:$A108,$A108))</f>
        <v/>
      </c>
    </row>
    <row r="109">
      <c r="A109" s="9" t="n"/>
      <c r="B109" s="9" t="n"/>
      <c r="C109" s="9" t="n"/>
      <c r="D109" s="10" t="n"/>
      <c r="E109" s="11">
        <f>IF($A109="","",IFERROR(IF(SUMPRODUCT(MAX((Counts!$B$5:$B$154=$A109)*(Counts!$C$5:$C$154=$C109)*Counts!$A$5:$A$154))=0,"",SUMPRODUCT(MAX((Counts!$B$5:$B$154=$A109)*(Counts!$C$5:$C$154=$C109)*Counts!$A$5:$A$154))),""))</f>
        <v/>
      </c>
      <c r="F109" s="7">
        <f>IF($A109="","",IF($E109="","",SUMIFS(Counts!$D$5:$D$154,Counts!$B$5:$B$154,$A109,Counts!$C$5:$C$154,$C109,Counts!$A$5:$A$154,$E109)-$D109))</f>
        <v/>
      </c>
      <c r="G109" s="12">
        <f>IF($A109="","",IFERROR(VLOOKUP($A109,SKUs!$A$5:$E$104,2,FALSE),""))</f>
        <v/>
      </c>
      <c r="H109" s="13">
        <f>IF($A109="","",IFERROR(VLOOKUP($A109,SKUs!$A$5:$E$104,3,FALSE),0))</f>
        <v/>
      </c>
      <c r="I109" s="13">
        <f>IF($A109="","",$D109*$H109)</f>
        <v/>
      </c>
      <c r="J109" s="14">
        <f>IF($A109="","",IFERROR(VLOOKUP($C109,Layout!$D$5:$G$204,2,FALSE),""))</f>
        <v/>
      </c>
      <c r="K109" s="14">
        <f>IF($A109="","",IF($E109="","",SUMIFS(Movements!$F$5:$F$204,Movements!$C$5:$C$204,$A109,Movements!$E$5:$E$204,$C109,Movements!$A$5:$A$204,"&gt;"&amp;$E109)-SUMIFS(Movements!$F$5:$F$204,Movements!$C$5:$C$204,$A109,Movements!$D$5:$D$204,$C109,Movements!$A$5:$A$204,"&gt;"&amp;$E109)))</f>
        <v/>
      </c>
      <c r="L109" s="14">
        <f>IF($A109="","",IF($E109="","",TODAY()-$E109))</f>
        <v/>
      </c>
      <c r="M109" s="12">
        <f>IF($A109="","",IF(COUNTIF(SKUs!$A$5:$A$104,$A109)=0,"⚠ this SKU is not on the SKUs tab",IF(COUNTIF(Layout!$D$5:$D$204,$C109)=0,"⚠ this bin is not on the Layout tab",IF(LEFT($C109,1)&lt;&gt;$B109,"⚠ the bin prefix does not match the zone",IF($D109&lt;0,"⚠ negative quantity — a movement is missing",IF(COUNTIFS(Locations!$A$5:$A$204,$A109,Locations!$C$5:$C$204,$C109)&gt;1,"⚠ this SKU and bin are listed twice",IF(AND($E109&lt;&gt;"",$F109&lt;&gt;0),"last count was out by "&amp;TEXT($F109,"+#,##0;-#,##0"),"")))))))</f>
        <v/>
      </c>
      <c r="N109" s="12">
        <f>IF($A109="","",$A109&amp;"#"&amp;COUNTIFS($A$5:$A109,$A109))</f>
        <v/>
      </c>
    </row>
    <row r="110">
      <c r="A110" s="9" t="n"/>
      <c r="B110" s="9" t="n"/>
      <c r="C110" s="9" t="n"/>
      <c r="D110" s="10" t="n"/>
      <c r="E110" s="11">
        <f>IF($A110="","",IFERROR(IF(SUMPRODUCT(MAX((Counts!$B$5:$B$154=$A110)*(Counts!$C$5:$C$154=$C110)*Counts!$A$5:$A$154))=0,"",SUMPRODUCT(MAX((Counts!$B$5:$B$154=$A110)*(Counts!$C$5:$C$154=$C110)*Counts!$A$5:$A$154))),""))</f>
        <v/>
      </c>
      <c r="F110" s="7">
        <f>IF($A110="","",IF($E110="","",SUMIFS(Counts!$D$5:$D$154,Counts!$B$5:$B$154,$A110,Counts!$C$5:$C$154,$C110,Counts!$A$5:$A$154,$E110)-$D110))</f>
        <v/>
      </c>
      <c r="G110" s="12">
        <f>IF($A110="","",IFERROR(VLOOKUP($A110,SKUs!$A$5:$E$104,2,FALSE),""))</f>
        <v/>
      </c>
      <c r="H110" s="13">
        <f>IF($A110="","",IFERROR(VLOOKUP($A110,SKUs!$A$5:$E$104,3,FALSE),0))</f>
        <v/>
      </c>
      <c r="I110" s="13">
        <f>IF($A110="","",$D110*$H110)</f>
        <v/>
      </c>
      <c r="J110" s="14">
        <f>IF($A110="","",IFERROR(VLOOKUP($C110,Layout!$D$5:$G$204,2,FALSE),""))</f>
        <v/>
      </c>
      <c r="K110" s="14">
        <f>IF($A110="","",IF($E110="","",SUMIFS(Movements!$F$5:$F$204,Movements!$C$5:$C$204,$A110,Movements!$E$5:$E$204,$C110,Movements!$A$5:$A$204,"&gt;"&amp;$E110)-SUMIFS(Movements!$F$5:$F$204,Movements!$C$5:$C$204,$A110,Movements!$D$5:$D$204,$C110,Movements!$A$5:$A$204,"&gt;"&amp;$E110)))</f>
        <v/>
      </c>
      <c r="L110" s="14">
        <f>IF($A110="","",IF($E110="","",TODAY()-$E110))</f>
        <v/>
      </c>
      <c r="M110" s="12">
        <f>IF($A110="","",IF(COUNTIF(SKUs!$A$5:$A$104,$A110)=0,"⚠ this SKU is not on the SKUs tab",IF(COUNTIF(Layout!$D$5:$D$204,$C110)=0,"⚠ this bin is not on the Layout tab",IF(LEFT($C110,1)&lt;&gt;$B110,"⚠ the bin prefix does not match the zone",IF($D110&lt;0,"⚠ negative quantity — a movement is missing",IF(COUNTIFS(Locations!$A$5:$A$204,$A110,Locations!$C$5:$C$204,$C110)&gt;1,"⚠ this SKU and bin are listed twice",IF(AND($E110&lt;&gt;"",$F110&lt;&gt;0),"last count was out by "&amp;TEXT($F110,"+#,##0;-#,##0"),"")))))))</f>
        <v/>
      </c>
      <c r="N110" s="12">
        <f>IF($A110="","",$A110&amp;"#"&amp;COUNTIFS($A$5:$A110,$A110))</f>
        <v/>
      </c>
    </row>
    <row r="111">
      <c r="A111" s="9" t="n"/>
      <c r="B111" s="9" t="n"/>
      <c r="C111" s="9" t="n"/>
      <c r="D111" s="10" t="n"/>
      <c r="E111" s="11">
        <f>IF($A111="","",IFERROR(IF(SUMPRODUCT(MAX((Counts!$B$5:$B$154=$A111)*(Counts!$C$5:$C$154=$C111)*Counts!$A$5:$A$154))=0,"",SUMPRODUCT(MAX((Counts!$B$5:$B$154=$A111)*(Counts!$C$5:$C$154=$C111)*Counts!$A$5:$A$154))),""))</f>
        <v/>
      </c>
      <c r="F111" s="7">
        <f>IF($A111="","",IF($E111="","",SUMIFS(Counts!$D$5:$D$154,Counts!$B$5:$B$154,$A111,Counts!$C$5:$C$154,$C111,Counts!$A$5:$A$154,$E111)-$D111))</f>
        <v/>
      </c>
      <c r="G111" s="12">
        <f>IF($A111="","",IFERROR(VLOOKUP($A111,SKUs!$A$5:$E$104,2,FALSE),""))</f>
        <v/>
      </c>
      <c r="H111" s="13">
        <f>IF($A111="","",IFERROR(VLOOKUP($A111,SKUs!$A$5:$E$104,3,FALSE),0))</f>
        <v/>
      </c>
      <c r="I111" s="13">
        <f>IF($A111="","",$D111*$H111)</f>
        <v/>
      </c>
      <c r="J111" s="14">
        <f>IF($A111="","",IFERROR(VLOOKUP($C111,Layout!$D$5:$G$204,2,FALSE),""))</f>
        <v/>
      </c>
      <c r="K111" s="14">
        <f>IF($A111="","",IF($E111="","",SUMIFS(Movements!$F$5:$F$204,Movements!$C$5:$C$204,$A111,Movements!$E$5:$E$204,$C111,Movements!$A$5:$A$204,"&gt;"&amp;$E111)-SUMIFS(Movements!$F$5:$F$204,Movements!$C$5:$C$204,$A111,Movements!$D$5:$D$204,$C111,Movements!$A$5:$A$204,"&gt;"&amp;$E111)))</f>
        <v/>
      </c>
      <c r="L111" s="14">
        <f>IF($A111="","",IF($E111="","",TODAY()-$E111))</f>
        <v/>
      </c>
      <c r="M111" s="12">
        <f>IF($A111="","",IF(COUNTIF(SKUs!$A$5:$A$104,$A111)=0,"⚠ this SKU is not on the SKUs tab",IF(COUNTIF(Layout!$D$5:$D$204,$C111)=0,"⚠ this bin is not on the Layout tab",IF(LEFT($C111,1)&lt;&gt;$B111,"⚠ the bin prefix does not match the zone",IF($D111&lt;0,"⚠ negative quantity — a movement is missing",IF(COUNTIFS(Locations!$A$5:$A$204,$A111,Locations!$C$5:$C$204,$C111)&gt;1,"⚠ this SKU and bin are listed twice",IF(AND($E111&lt;&gt;"",$F111&lt;&gt;0),"last count was out by "&amp;TEXT($F111,"+#,##0;-#,##0"),"")))))))</f>
        <v/>
      </c>
      <c r="N111" s="12">
        <f>IF($A111="","",$A111&amp;"#"&amp;COUNTIFS($A$5:$A111,$A111))</f>
        <v/>
      </c>
    </row>
    <row r="112">
      <c r="A112" s="9" t="n"/>
      <c r="B112" s="9" t="n"/>
      <c r="C112" s="9" t="n"/>
      <c r="D112" s="10" t="n"/>
      <c r="E112" s="11">
        <f>IF($A112="","",IFERROR(IF(SUMPRODUCT(MAX((Counts!$B$5:$B$154=$A112)*(Counts!$C$5:$C$154=$C112)*Counts!$A$5:$A$154))=0,"",SUMPRODUCT(MAX((Counts!$B$5:$B$154=$A112)*(Counts!$C$5:$C$154=$C112)*Counts!$A$5:$A$154))),""))</f>
        <v/>
      </c>
      <c r="F112" s="7">
        <f>IF($A112="","",IF($E112="","",SUMIFS(Counts!$D$5:$D$154,Counts!$B$5:$B$154,$A112,Counts!$C$5:$C$154,$C112,Counts!$A$5:$A$154,$E112)-$D112))</f>
        <v/>
      </c>
      <c r="G112" s="12">
        <f>IF($A112="","",IFERROR(VLOOKUP($A112,SKUs!$A$5:$E$104,2,FALSE),""))</f>
        <v/>
      </c>
      <c r="H112" s="13">
        <f>IF($A112="","",IFERROR(VLOOKUP($A112,SKUs!$A$5:$E$104,3,FALSE),0))</f>
        <v/>
      </c>
      <c r="I112" s="13">
        <f>IF($A112="","",$D112*$H112)</f>
        <v/>
      </c>
      <c r="J112" s="14">
        <f>IF($A112="","",IFERROR(VLOOKUP($C112,Layout!$D$5:$G$204,2,FALSE),""))</f>
        <v/>
      </c>
      <c r="K112" s="14">
        <f>IF($A112="","",IF($E112="","",SUMIFS(Movements!$F$5:$F$204,Movements!$C$5:$C$204,$A112,Movements!$E$5:$E$204,$C112,Movements!$A$5:$A$204,"&gt;"&amp;$E112)-SUMIFS(Movements!$F$5:$F$204,Movements!$C$5:$C$204,$A112,Movements!$D$5:$D$204,$C112,Movements!$A$5:$A$204,"&gt;"&amp;$E112)))</f>
        <v/>
      </c>
      <c r="L112" s="14">
        <f>IF($A112="","",IF($E112="","",TODAY()-$E112))</f>
        <v/>
      </c>
      <c r="M112" s="12">
        <f>IF($A112="","",IF(COUNTIF(SKUs!$A$5:$A$104,$A112)=0,"⚠ this SKU is not on the SKUs tab",IF(COUNTIF(Layout!$D$5:$D$204,$C112)=0,"⚠ this bin is not on the Layout tab",IF(LEFT($C112,1)&lt;&gt;$B112,"⚠ the bin prefix does not match the zone",IF($D112&lt;0,"⚠ negative quantity — a movement is missing",IF(COUNTIFS(Locations!$A$5:$A$204,$A112,Locations!$C$5:$C$204,$C112)&gt;1,"⚠ this SKU and bin are listed twice",IF(AND($E112&lt;&gt;"",$F112&lt;&gt;0),"last count was out by "&amp;TEXT($F112,"+#,##0;-#,##0"),"")))))))</f>
        <v/>
      </c>
      <c r="N112" s="12">
        <f>IF($A112="","",$A112&amp;"#"&amp;COUNTIFS($A$5:$A112,$A112))</f>
        <v/>
      </c>
    </row>
    <row r="113">
      <c r="A113" s="9" t="n"/>
      <c r="B113" s="9" t="n"/>
      <c r="C113" s="9" t="n"/>
      <c r="D113" s="10" t="n"/>
      <c r="E113" s="11">
        <f>IF($A113="","",IFERROR(IF(SUMPRODUCT(MAX((Counts!$B$5:$B$154=$A113)*(Counts!$C$5:$C$154=$C113)*Counts!$A$5:$A$154))=0,"",SUMPRODUCT(MAX((Counts!$B$5:$B$154=$A113)*(Counts!$C$5:$C$154=$C113)*Counts!$A$5:$A$154))),""))</f>
        <v/>
      </c>
      <c r="F113" s="7">
        <f>IF($A113="","",IF($E113="","",SUMIFS(Counts!$D$5:$D$154,Counts!$B$5:$B$154,$A113,Counts!$C$5:$C$154,$C113,Counts!$A$5:$A$154,$E113)-$D113))</f>
        <v/>
      </c>
      <c r="G113" s="12">
        <f>IF($A113="","",IFERROR(VLOOKUP($A113,SKUs!$A$5:$E$104,2,FALSE),""))</f>
        <v/>
      </c>
      <c r="H113" s="13">
        <f>IF($A113="","",IFERROR(VLOOKUP($A113,SKUs!$A$5:$E$104,3,FALSE),0))</f>
        <v/>
      </c>
      <c r="I113" s="13">
        <f>IF($A113="","",$D113*$H113)</f>
        <v/>
      </c>
      <c r="J113" s="14">
        <f>IF($A113="","",IFERROR(VLOOKUP($C113,Layout!$D$5:$G$204,2,FALSE),""))</f>
        <v/>
      </c>
      <c r="K113" s="14">
        <f>IF($A113="","",IF($E113="","",SUMIFS(Movements!$F$5:$F$204,Movements!$C$5:$C$204,$A113,Movements!$E$5:$E$204,$C113,Movements!$A$5:$A$204,"&gt;"&amp;$E113)-SUMIFS(Movements!$F$5:$F$204,Movements!$C$5:$C$204,$A113,Movements!$D$5:$D$204,$C113,Movements!$A$5:$A$204,"&gt;"&amp;$E113)))</f>
        <v/>
      </c>
      <c r="L113" s="14">
        <f>IF($A113="","",IF($E113="","",TODAY()-$E113))</f>
        <v/>
      </c>
      <c r="M113" s="12">
        <f>IF($A113="","",IF(COUNTIF(SKUs!$A$5:$A$104,$A113)=0,"⚠ this SKU is not on the SKUs tab",IF(COUNTIF(Layout!$D$5:$D$204,$C113)=0,"⚠ this bin is not on the Layout tab",IF(LEFT($C113,1)&lt;&gt;$B113,"⚠ the bin prefix does not match the zone",IF($D113&lt;0,"⚠ negative quantity — a movement is missing",IF(COUNTIFS(Locations!$A$5:$A$204,$A113,Locations!$C$5:$C$204,$C113)&gt;1,"⚠ this SKU and bin are listed twice",IF(AND($E113&lt;&gt;"",$F113&lt;&gt;0),"last count was out by "&amp;TEXT($F113,"+#,##0;-#,##0"),"")))))))</f>
        <v/>
      </c>
      <c r="N113" s="12">
        <f>IF($A113="","",$A113&amp;"#"&amp;COUNTIFS($A$5:$A113,$A113))</f>
        <v/>
      </c>
    </row>
    <row r="114">
      <c r="A114" s="9" t="n"/>
      <c r="B114" s="9" t="n"/>
      <c r="C114" s="9" t="n"/>
      <c r="D114" s="10" t="n"/>
      <c r="E114" s="11">
        <f>IF($A114="","",IFERROR(IF(SUMPRODUCT(MAX((Counts!$B$5:$B$154=$A114)*(Counts!$C$5:$C$154=$C114)*Counts!$A$5:$A$154))=0,"",SUMPRODUCT(MAX((Counts!$B$5:$B$154=$A114)*(Counts!$C$5:$C$154=$C114)*Counts!$A$5:$A$154))),""))</f>
        <v/>
      </c>
      <c r="F114" s="7">
        <f>IF($A114="","",IF($E114="","",SUMIFS(Counts!$D$5:$D$154,Counts!$B$5:$B$154,$A114,Counts!$C$5:$C$154,$C114,Counts!$A$5:$A$154,$E114)-$D114))</f>
        <v/>
      </c>
      <c r="G114" s="12">
        <f>IF($A114="","",IFERROR(VLOOKUP($A114,SKUs!$A$5:$E$104,2,FALSE),""))</f>
        <v/>
      </c>
      <c r="H114" s="13">
        <f>IF($A114="","",IFERROR(VLOOKUP($A114,SKUs!$A$5:$E$104,3,FALSE),0))</f>
        <v/>
      </c>
      <c r="I114" s="13">
        <f>IF($A114="","",$D114*$H114)</f>
        <v/>
      </c>
      <c r="J114" s="14">
        <f>IF($A114="","",IFERROR(VLOOKUP($C114,Layout!$D$5:$G$204,2,FALSE),""))</f>
        <v/>
      </c>
      <c r="K114" s="14">
        <f>IF($A114="","",IF($E114="","",SUMIFS(Movements!$F$5:$F$204,Movements!$C$5:$C$204,$A114,Movements!$E$5:$E$204,$C114,Movements!$A$5:$A$204,"&gt;"&amp;$E114)-SUMIFS(Movements!$F$5:$F$204,Movements!$C$5:$C$204,$A114,Movements!$D$5:$D$204,$C114,Movements!$A$5:$A$204,"&gt;"&amp;$E114)))</f>
        <v/>
      </c>
      <c r="L114" s="14">
        <f>IF($A114="","",IF($E114="","",TODAY()-$E114))</f>
        <v/>
      </c>
      <c r="M114" s="12">
        <f>IF($A114="","",IF(COUNTIF(SKUs!$A$5:$A$104,$A114)=0,"⚠ this SKU is not on the SKUs tab",IF(COUNTIF(Layout!$D$5:$D$204,$C114)=0,"⚠ this bin is not on the Layout tab",IF(LEFT($C114,1)&lt;&gt;$B114,"⚠ the bin prefix does not match the zone",IF($D114&lt;0,"⚠ negative quantity — a movement is missing",IF(COUNTIFS(Locations!$A$5:$A$204,$A114,Locations!$C$5:$C$204,$C114)&gt;1,"⚠ this SKU and bin are listed twice",IF(AND($E114&lt;&gt;"",$F114&lt;&gt;0),"last count was out by "&amp;TEXT($F114,"+#,##0;-#,##0"),"")))))))</f>
        <v/>
      </c>
      <c r="N114" s="12">
        <f>IF($A114="","",$A114&amp;"#"&amp;COUNTIFS($A$5:$A114,$A114))</f>
        <v/>
      </c>
    </row>
    <row r="115">
      <c r="A115" s="9" t="n"/>
      <c r="B115" s="9" t="n"/>
      <c r="C115" s="9" t="n"/>
      <c r="D115" s="10" t="n"/>
      <c r="E115" s="11">
        <f>IF($A115="","",IFERROR(IF(SUMPRODUCT(MAX((Counts!$B$5:$B$154=$A115)*(Counts!$C$5:$C$154=$C115)*Counts!$A$5:$A$154))=0,"",SUMPRODUCT(MAX((Counts!$B$5:$B$154=$A115)*(Counts!$C$5:$C$154=$C115)*Counts!$A$5:$A$154))),""))</f>
        <v/>
      </c>
      <c r="F115" s="7">
        <f>IF($A115="","",IF($E115="","",SUMIFS(Counts!$D$5:$D$154,Counts!$B$5:$B$154,$A115,Counts!$C$5:$C$154,$C115,Counts!$A$5:$A$154,$E115)-$D115))</f>
        <v/>
      </c>
      <c r="G115" s="12">
        <f>IF($A115="","",IFERROR(VLOOKUP($A115,SKUs!$A$5:$E$104,2,FALSE),""))</f>
        <v/>
      </c>
      <c r="H115" s="13">
        <f>IF($A115="","",IFERROR(VLOOKUP($A115,SKUs!$A$5:$E$104,3,FALSE),0))</f>
        <v/>
      </c>
      <c r="I115" s="13">
        <f>IF($A115="","",$D115*$H115)</f>
        <v/>
      </c>
      <c r="J115" s="14">
        <f>IF($A115="","",IFERROR(VLOOKUP($C115,Layout!$D$5:$G$204,2,FALSE),""))</f>
        <v/>
      </c>
      <c r="K115" s="14">
        <f>IF($A115="","",IF($E115="","",SUMIFS(Movements!$F$5:$F$204,Movements!$C$5:$C$204,$A115,Movements!$E$5:$E$204,$C115,Movements!$A$5:$A$204,"&gt;"&amp;$E115)-SUMIFS(Movements!$F$5:$F$204,Movements!$C$5:$C$204,$A115,Movements!$D$5:$D$204,$C115,Movements!$A$5:$A$204,"&gt;"&amp;$E115)))</f>
        <v/>
      </c>
      <c r="L115" s="14">
        <f>IF($A115="","",IF($E115="","",TODAY()-$E115))</f>
        <v/>
      </c>
      <c r="M115" s="12">
        <f>IF($A115="","",IF(COUNTIF(SKUs!$A$5:$A$104,$A115)=0,"⚠ this SKU is not on the SKUs tab",IF(COUNTIF(Layout!$D$5:$D$204,$C115)=0,"⚠ this bin is not on the Layout tab",IF(LEFT($C115,1)&lt;&gt;$B115,"⚠ the bin prefix does not match the zone",IF($D115&lt;0,"⚠ negative quantity — a movement is missing",IF(COUNTIFS(Locations!$A$5:$A$204,$A115,Locations!$C$5:$C$204,$C115)&gt;1,"⚠ this SKU and bin are listed twice",IF(AND($E115&lt;&gt;"",$F115&lt;&gt;0),"last count was out by "&amp;TEXT($F115,"+#,##0;-#,##0"),"")))))))</f>
        <v/>
      </c>
      <c r="N115" s="12">
        <f>IF($A115="","",$A115&amp;"#"&amp;COUNTIFS($A$5:$A115,$A115))</f>
        <v/>
      </c>
    </row>
    <row r="116">
      <c r="A116" s="9" t="n"/>
      <c r="B116" s="9" t="n"/>
      <c r="C116" s="9" t="n"/>
      <c r="D116" s="10" t="n"/>
      <c r="E116" s="11">
        <f>IF($A116="","",IFERROR(IF(SUMPRODUCT(MAX((Counts!$B$5:$B$154=$A116)*(Counts!$C$5:$C$154=$C116)*Counts!$A$5:$A$154))=0,"",SUMPRODUCT(MAX((Counts!$B$5:$B$154=$A116)*(Counts!$C$5:$C$154=$C116)*Counts!$A$5:$A$154))),""))</f>
        <v/>
      </c>
      <c r="F116" s="7">
        <f>IF($A116="","",IF($E116="","",SUMIFS(Counts!$D$5:$D$154,Counts!$B$5:$B$154,$A116,Counts!$C$5:$C$154,$C116,Counts!$A$5:$A$154,$E116)-$D116))</f>
        <v/>
      </c>
      <c r="G116" s="12">
        <f>IF($A116="","",IFERROR(VLOOKUP($A116,SKUs!$A$5:$E$104,2,FALSE),""))</f>
        <v/>
      </c>
      <c r="H116" s="13">
        <f>IF($A116="","",IFERROR(VLOOKUP($A116,SKUs!$A$5:$E$104,3,FALSE),0))</f>
        <v/>
      </c>
      <c r="I116" s="13">
        <f>IF($A116="","",$D116*$H116)</f>
        <v/>
      </c>
      <c r="J116" s="14">
        <f>IF($A116="","",IFERROR(VLOOKUP($C116,Layout!$D$5:$G$204,2,FALSE),""))</f>
        <v/>
      </c>
      <c r="K116" s="14">
        <f>IF($A116="","",IF($E116="","",SUMIFS(Movements!$F$5:$F$204,Movements!$C$5:$C$204,$A116,Movements!$E$5:$E$204,$C116,Movements!$A$5:$A$204,"&gt;"&amp;$E116)-SUMIFS(Movements!$F$5:$F$204,Movements!$C$5:$C$204,$A116,Movements!$D$5:$D$204,$C116,Movements!$A$5:$A$204,"&gt;"&amp;$E116)))</f>
        <v/>
      </c>
      <c r="L116" s="14">
        <f>IF($A116="","",IF($E116="","",TODAY()-$E116))</f>
        <v/>
      </c>
      <c r="M116" s="12">
        <f>IF($A116="","",IF(COUNTIF(SKUs!$A$5:$A$104,$A116)=0,"⚠ this SKU is not on the SKUs tab",IF(COUNTIF(Layout!$D$5:$D$204,$C116)=0,"⚠ this bin is not on the Layout tab",IF(LEFT($C116,1)&lt;&gt;$B116,"⚠ the bin prefix does not match the zone",IF($D116&lt;0,"⚠ negative quantity — a movement is missing",IF(COUNTIFS(Locations!$A$5:$A$204,$A116,Locations!$C$5:$C$204,$C116)&gt;1,"⚠ this SKU and bin are listed twice",IF(AND($E116&lt;&gt;"",$F116&lt;&gt;0),"last count was out by "&amp;TEXT($F116,"+#,##0;-#,##0"),"")))))))</f>
        <v/>
      </c>
      <c r="N116" s="12">
        <f>IF($A116="","",$A116&amp;"#"&amp;COUNTIFS($A$5:$A116,$A116))</f>
        <v/>
      </c>
    </row>
    <row r="117">
      <c r="A117" s="9" t="n"/>
      <c r="B117" s="9" t="n"/>
      <c r="C117" s="9" t="n"/>
      <c r="D117" s="10" t="n"/>
      <c r="E117" s="11">
        <f>IF($A117="","",IFERROR(IF(SUMPRODUCT(MAX((Counts!$B$5:$B$154=$A117)*(Counts!$C$5:$C$154=$C117)*Counts!$A$5:$A$154))=0,"",SUMPRODUCT(MAX((Counts!$B$5:$B$154=$A117)*(Counts!$C$5:$C$154=$C117)*Counts!$A$5:$A$154))),""))</f>
        <v/>
      </c>
      <c r="F117" s="7">
        <f>IF($A117="","",IF($E117="","",SUMIFS(Counts!$D$5:$D$154,Counts!$B$5:$B$154,$A117,Counts!$C$5:$C$154,$C117,Counts!$A$5:$A$154,$E117)-$D117))</f>
        <v/>
      </c>
      <c r="G117" s="12">
        <f>IF($A117="","",IFERROR(VLOOKUP($A117,SKUs!$A$5:$E$104,2,FALSE),""))</f>
        <v/>
      </c>
      <c r="H117" s="13">
        <f>IF($A117="","",IFERROR(VLOOKUP($A117,SKUs!$A$5:$E$104,3,FALSE),0))</f>
        <v/>
      </c>
      <c r="I117" s="13">
        <f>IF($A117="","",$D117*$H117)</f>
        <v/>
      </c>
      <c r="J117" s="14">
        <f>IF($A117="","",IFERROR(VLOOKUP($C117,Layout!$D$5:$G$204,2,FALSE),""))</f>
        <v/>
      </c>
      <c r="K117" s="14">
        <f>IF($A117="","",IF($E117="","",SUMIFS(Movements!$F$5:$F$204,Movements!$C$5:$C$204,$A117,Movements!$E$5:$E$204,$C117,Movements!$A$5:$A$204,"&gt;"&amp;$E117)-SUMIFS(Movements!$F$5:$F$204,Movements!$C$5:$C$204,$A117,Movements!$D$5:$D$204,$C117,Movements!$A$5:$A$204,"&gt;"&amp;$E117)))</f>
        <v/>
      </c>
      <c r="L117" s="14">
        <f>IF($A117="","",IF($E117="","",TODAY()-$E117))</f>
        <v/>
      </c>
      <c r="M117" s="12">
        <f>IF($A117="","",IF(COUNTIF(SKUs!$A$5:$A$104,$A117)=0,"⚠ this SKU is not on the SKUs tab",IF(COUNTIF(Layout!$D$5:$D$204,$C117)=0,"⚠ this bin is not on the Layout tab",IF(LEFT($C117,1)&lt;&gt;$B117,"⚠ the bin prefix does not match the zone",IF($D117&lt;0,"⚠ negative quantity — a movement is missing",IF(COUNTIFS(Locations!$A$5:$A$204,$A117,Locations!$C$5:$C$204,$C117)&gt;1,"⚠ this SKU and bin are listed twice",IF(AND($E117&lt;&gt;"",$F117&lt;&gt;0),"last count was out by "&amp;TEXT($F117,"+#,##0;-#,##0"),"")))))))</f>
        <v/>
      </c>
      <c r="N117" s="12">
        <f>IF($A117="","",$A117&amp;"#"&amp;COUNTIFS($A$5:$A117,$A117))</f>
        <v/>
      </c>
    </row>
    <row r="118">
      <c r="A118" s="9" t="n"/>
      <c r="B118" s="9" t="n"/>
      <c r="C118" s="9" t="n"/>
      <c r="D118" s="10" t="n"/>
      <c r="E118" s="11">
        <f>IF($A118="","",IFERROR(IF(SUMPRODUCT(MAX((Counts!$B$5:$B$154=$A118)*(Counts!$C$5:$C$154=$C118)*Counts!$A$5:$A$154))=0,"",SUMPRODUCT(MAX((Counts!$B$5:$B$154=$A118)*(Counts!$C$5:$C$154=$C118)*Counts!$A$5:$A$154))),""))</f>
        <v/>
      </c>
      <c r="F118" s="7">
        <f>IF($A118="","",IF($E118="","",SUMIFS(Counts!$D$5:$D$154,Counts!$B$5:$B$154,$A118,Counts!$C$5:$C$154,$C118,Counts!$A$5:$A$154,$E118)-$D118))</f>
        <v/>
      </c>
      <c r="G118" s="12">
        <f>IF($A118="","",IFERROR(VLOOKUP($A118,SKUs!$A$5:$E$104,2,FALSE),""))</f>
        <v/>
      </c>
      <c r="H118" s="13">
        <f>IF($A118="","",IFERROR(VLOOKUP($A118,SKUs!$A$5:$E$104,3,FALSE),0))</f>
        <v/>
      </c>
      <c r="I118" s="13">
        <f>IF($A118="","",$D118*$H118)</f>
        <v/>
      </c>
      <c r="J118" s="14">
        <f>IF($A118="","",IFERROR(VLOOKUP($C118,Layout!$D$5:$G$204,2,FALSE),""))</f>
        <v/>
      </c>
      <c r="K118" s="14">
        <f>IF($A118="","",IF($E118="","",SUMIFS(Movements!$F$5:$F$204,Movements!$C$5:$C$204,$A118,Movements!$E$5:$E$204,$C118,Movements!$A$5:$A$204,"&gt;"&amp;$E118)-SUMIFS(Movements!$F$5:$F$204,Movements!$C$5:$C$204,$A118,Movements!$D$5:$D$204,$C118,Movements!$A$5:$A$204,"&gt;"&amp;$E118)))</f>
        <v/>
      </c>
      <c r="L118" s="14">
        <f>IF($A118="","",IF($E118="","",TODAY()-$E118))</f>
        <v/>
      </c>
      <c r="M118" s="12">
        <f>IF($A118="","",IF(COUNTIF(SKUs!$A$5:$A$104,$A118)=0,"⚠ this SKU is not on the SKUs tab",IF(COUNTIF(Layout!$D$5:$D$204,$C118)=0,"⚠ this bin is not on the Layout tab",IF(LEFT($C118,1)&lt;&gt;$B118,"⚠ the bin prefix does not match the zone",IF($D118&lt;0,"⚠ negative quantity — a movement is missing",IF(COUNTIFS(Locations!$A$5:$A$204,$A118,Locations!$C$5:$C$204,$C118)&gt;1,"⚠ this SKU and bin are listed twice",IF(AND($E118&lt;&gt;"",$F118&lt;&gt;0),"last count was out by "&amp;TEXT($F118,"+#,##0;-#,##0"),"")))))))</f>
        <v/>
      </c>
      <c r="N118" s="12">
        <f>IF($A118="","",$A118&amp;"#"&amp;COUNTIFS($A$5:$A118,$A118))</f>
        <v/>
      </c>
    </row>
    <row r="119">
      <c r="A119" s="9" t="n"/>
      <c r="B119" s="9" t="n"/>
      <c r="C119" s="9" t="n"/>
      <c r="D119" s="10" t="n"/>
      <c r="E119" s="11">
        <f>IF($A119="","",IFERROR(IF(SUMPRODUCT(MAX((Counts!$B$5:$B$154=$A119)*(Counts!$C$5:$C$154=$C119)*Counts!$A$5:$A$154))=0,"",SUMPRODUCT(MAX((Counts!$B$5:$B$154=$A119)*(Counts!$C$5:$C$154=$C119)*Counts!$A$5:$A$154))),""))</f>
        <v/>
      </c>
      <c r="F119" s="7">
        <f>IF($A119="","",IF($E119="","",SUMIFS(Counts!$D$5:$D$154,Counts!$B$5:$B$154,$A119,Counts!$C$5:$C$154,$C119,Counts!$A$5:$A$154,$E119)-$D119))</f>
        <v/>
      </c>
      <c r="G119" s="12">
        <f>IF($A119="","",IFERROR(VLOOKUP($A119,SKUs!$A$5:$E$104,2,FALSE),""))</f>
        <v/>
      </c>
      <c r="H119" s="13">
        <f>IF($A119="","",IFERROR(VLOOKUP($A119,SKUs!$A$5:$E$104,3,FALSE),0))</f>
        <v/>
      </c>
      <c r="I119" s="13">
        <f>IF($A119="","",$D119*$H119)</f>
        <v/>
      </c>
      <c r="J119" s="14">
        <f>IF($A119="","",IFERROR(VLOOKUP($C119,Layout!$D$5:$G$204,2,FALSE),""))</f>
        <v/>
      </c>
      <c r="K119" s="14">
        <f>IF($A119="","",IF($E119="","",SUMIFS(Movements!$F$5:$F$204,Movements!$C$5:$C$204,$A119,Movements!$E$5:$E$204,$C119,Movements!$A$5:$A$204,"&gt;"&amp;$E119)-SUMIFS(Movements!$F$5:$F$204,Movements!$C$5:$C$204,$A119,Movements!$D$5:$D$204,$C119,Movements!$A$5:$A$204,"&gt;"&amp;$E119)))</f>
        <v/>
      </c>
      <c r="L119" s="14">
        <f>IF($A119="","",IF($E119="","",TODAY()-$E119))</f>
        <v/>
      </c>
      <c r="M119" s="12">
        <f>IF($A119="","",IF(COUNTIF(SKUs!$A$5:$A$104,$A119)=0,"⚠ this SKU is not on the SKUs tab",IF(COUNTIF(Layout!$D$5:$D$204,$C119)=0,"⚠ this bin is not on the Layout tab",IF(LEFT($C119,1)&lt;&gt;$B119,"⚠ the bin prefix does not match the zone",IF($D119&lt;0,"⚠ negative quantity — a movement is missing",IF(COUNTIFS(Locations!$A$5:$A$204,$A119,Locations!$C$5:$C$204,$C119)&gt;1,"⚠ this SKU and bin are listed twice",IF(AND($E119&lt;&gt;"",$F119&lt;&gt;0),"last count was out by "&amp;TEXT($F119,"+#,##0;-#,##0"),"")))))))</f>
        <v/>
      </c>
      <c r="N119" s="12">
        <f>IF($A119="","",$A119&amp;"#"&amp;COUNTIFS($A$5:$A119,$A119))</f>
        <v/>
      </c>
    </row>
    <row r="120">
      <c r="A120" s="9" t="n"/>
      <c r="B120" s="9" t="n"/>
      <c r="C120" s="9" t="n"/>
      <c r="D120" s="10" t="n"/>
      <c r="E120" s="11">
        <f>IF($A120="","",IFERROR(IF(SUMPRODUCT(MAX((Counts!$B$5:$B$154=$A120)*(Counts!$C$5:$C$154=$C120)*Counts!$A$5:$A$154))=0,"",SUMPRODUCT(MAX((Counts!$B$5:$B$154=$A120)*(Counts!$C$5:$C$154=$C120)*Counts!$A$5:$A$154))),""))</f>
        <v/>
      </c>
      <c r="F120" s="7">
        <f>IF($A120="","",IF($E120="","",SUMIFS(Counts!$D$5:$D$154,Counts!$B$5:$B$154,$A120,Counts!$C$5:$C$154,$C120,Counts!$A$5:$A$154,$E120)-$D120))</f>
        <v/>
      </c>
      <c r="G120" s="12">
        <f>IF($A120="","",IFERROR(VLOOKUP($A120,SKUs!$A$5:$E$104,2,FALSE),""))</f>
        <v/>
      </c>
      <c r="H120" s="13">
        <f>IF($A120="","",IFERROR(VLOOKUP($A120,SKUs!$A$5:$E$104,3,FALSE),0))</f>
        <v/>
      </c>
      <c r="I120" s="13">
        <f>IF($A120="","",$D120*$H120)</f>
        <v/>
      </c>
      <c r="J120" s="14">
        <f>IF($A120="","",IFERROR(VLOOKUP($C120,Layout!$D$5:$G$204,2,FALSE),""))</f>
        <v/>
      </c>
      <c r="K120" s="14">
        <f>IF($A120="","",IF($E120="","",SUMIFS(Movements!$F$5:$F$204,Movements!$C$5:$C$204,$A120,Movements!$E$5:$E$204,$C120,Movements!$A$5:$A$204,"&gt;"&amp;$E120)-SUMIFS(Movements!$F$5:$F$204,Movements!$C$5:$C$204,$A120,Movements!$D$5:$D$204,$C120,Movements!$A$5:$A$204,"&gt;"&amp;$E120)))</f>
        <v/>
      </c>
      <c r="L120" s="14">
        <f>IF($A120="","",IF($E120="","",TODAY()-$E120))</f>
        <v/>
      </c>
      <c r="M120" s="12">
        <f>IF($A120="","",IF(COUNTIF(SKUs!$A$5:$A$104,$A120)=0,"⚠ this SKU is not on the SKUs tab",IF(COUNTIF(Layout!$D$5:$D$204,$C120)=0,"⚠ this bin is not on the Layout tab",IF(LEFT($C120,1)&lt;&gt;$B120,"⚠ the bin prefix does not match the zone",IF($D120&lt;0,"⚠ negative quantity — a movement is missing",IF(COUNTIFS(Locations!$A$5:$A$204,$A120,Locations!$C$5:$C$204,$C120)&gt;1,"⚠ this SKU and bin are listed twice",IF(AND($E120&lt;&gt;"",$F120&lt;&gt;0),"last count was out by "&amp;TEXT($F120,"+#,##0;-#,##0"),"")))))))</f>
        <v/>
      </c>
      <c r="N120" s="12">
        <f>IF($A120="","",$A120&amp;"#"&amp;COUNTIFS($A$5:$A120,$A120))</f>
        <v/>
      </c>
    </row>
    <row r="121">
      <c r="A121" s="9" t="n"/>
      <c r="B121" s="9" t="n"/>
      <c r="C121" s="9" t="n"/>
      <c r="D121" s="10" t="n"/>
      <c r="E121" s="11">
        <f>IF($A121="","",IFERROR(IF(SUMPRODUCT(MAX((Counts!$B$5:$B$154=$A121)*(Counts!$C$5:$C$154=$C121)*Counts!$A$5:$A$154))=0,"",SUMPRODUCT(MAX((Counts!$B$5:$B$154=$A121)*(Counts!$C$5:$C$154=$C121)*Counts!$A$5:$A$154))),""))</f>
        <v/>
      </c>
      <c r="F121" s="7">
        <f>IF($A121="","",IF($E121="","",SUMIFS(Counts!$D$5:$D$154,Counts!$B$5:$B$154,$A121,Counts!$C$5:$C$154,$C121,Counts!$A$5:$A$154,$E121)-$D121))</f>
        <v/>
      </c>
      <c r="G121" s="12">
        <f>IF($A121="","",IFERROR(VLOOKUP($A121,SKUs!$A$5:$E$104,2,FALSE),""))</f>
        <v/>
      </c>
      <c r="H121" s="13">
        <f>IF($A121="","",IFERROR(VLOOKUP($A121,SKUs!$A$5:$E$104,3,FALSE),0))</f>
        <v/>
      </c>
      <c r="I121" s="13">
        <f>IF($A121="","",$D121*$H121)</f>
        <v/>
      </c>
      <c r="J121" s="14">
        <f>IF($A121="","",IFERROR(VLOOKUP($C121,Layout!$D$5:$G$204,2,FALSE),""))</f>
        <v/>
      </c>
      <c r="K121" s="14">
        <f>IF($A121="","",IF($E121="","",SUMIFS(Movements!$F$5:$F$204,Movements!$C$5:$C$204,$A121,Movements!$E$5:$E$204,$C121,Movements!$A$5:$A$204,"&gt;"&amp;$E121)-SUMIFS(Movements!$F$5:$F$204,Movements!$C$5:$C$204,$A121,Movements!$D$5:$D$204,$C121,Movements!$A$5:$A$204,"&gt;"&amp;$E121)))</f>
        <v/>
      </c>
      <c r="L121" s="14">
        <f>IF($A121="","",IF($E121="","",TODAY()-$E121))</f>
        <v/>
      </c>
      <c r="M121" s="12">
        <f>IF($A121="","",IF(COUNTIF(SKUs!$A$5:$A$104,$A121)=0,"⚠ this SKU is not on the SKUs tab",IF(COUNTIF(Layout!$D$5:$D$204,$C121)=0,"⚠ this bin is not on the Layout tab",IF(LEFT($C121,1)&lt;&gt;$B121,"⚠ the bin prefix does not match the zone",IF($D121&lt;0,"⚠ negative quantity — a movement is missing",IF(COUNTIFS(Locations!$A$5:$A$204,$A121,Locations!$C$5:$C$204,$C121)&gt;1,"⚠ this SKU and bin are listed twice",IF(AND($E121&lt;&gt;"",$F121&lt;&gt;0),"last count was out by "&amp;TEXT($F121,"+#,##0;-#,##0"),"")))))))</f>
        <v/>
      </c>
      <c r="N121" s="12">
        <f>IF($A121="","",$A121&amp;"#"&amp;COUNTIFS($A$5:$A121,$A121))</f>
        <v/>
      </c>
    </row>
    <row r="122">
      <c r="A122" s="9" t="n"/>
      <c r="B122" s="9" t="n"/>
      <c r="C122" s="9" t="n"/>
      <c r="D122" s="10" t="n"/>
      <c r="E122" s="11">
        <f>IF($A122="","",IFERROR(IF(SUMPRODUCT(MAX((Counts!$B$5:$B$154=$A122)*(Counts!$C$5:$C$154=$C122)*Counts!$A$5:$A$154))=0,"",SUMPRODUCT(MAX((Counts!$B$5:$B$154=$A122)*(Counts!$C$5:$C$154=$C122)*Counts!$A$5:$A$154))),""))</f>
        <v/>
      </c>
      <c r="F122" s="7">
        <f>IF($A122="","",IF($E122="","",SUMIFS(Counts!$D$5:$D$154,Counts!$B$5:$B$154,$A122,Counts!$C$5:$C$154,$C122,Counts!$A$5:$A$154,$E122)-$D122))</f>
        <v/>
      </c>
      <c r="G122" s="12">
        <f>IF($A122="","",IFERROR(VLOOKUP($A122,SKUs!$A$5:$E$104,2,FALSE),""))</f>
        <v/>
      </c>
      <c r="H122" s="13">
        <f>IF($A122="","",IFERROR(VLOOKUP($A122,SKUs!$A$5:$E$104,3,FALSE),0))</f>
        <v/>
      </c>
      <c r="I122" s="13">
        <f>IF($A122="","",$D122*$H122)</f>
        <v/>
      </c>
      <c r="J122" s="14">
        <f>IF($A122="","",IFERROR(VLOOKUP($C122,Layout!$D$5:$G$204,2,FALSE),""))</f>
        <v/>
      </c>
      <c r="K122" s="14">
        <f>IF($A122="","",IF($E122="","",SUMIFS(Movements!$F$5:$F$204,Movements!$C$5:$C$204,$A122,Movements!$E$5:$E$204,$C122,Movements!$A$5:$A$204,"&gt;"&amp;$E122)-SUMIFS(Movements!$F$5:$F$204,Movements!$C$5:$C$204,$A122,Movements!$D$5:$D$204,$C122,Movements!$A$5:$A$204,"&gt;"&amp;$E122)))</f>
        <v/>
      </c>
      <c r="L122" s="14">
        <f>IF($A122="","",IF($E122="","",TODAY()-$E122))</f>
        <v/>
      </c>
      <c r="M122" s="12">
        <f>IF($A122="","",IF(COUNTIF(SKUs!$A$5:$A$104,$A122)=0,"⚠ this SKU is not on the SKUs tab",IF(COUNTIF(Layout!$D$5:$D$204,$C122)=0,"⚠ this bin is not on the Layout tab",IF(LEFT($C122,1)&lt;&gt;$B122,"⚠ the bin prefix does not match the zone",IF($D122&lt;0,"⚠ negative quantity — a movement is missing",IF(COUNTIFS(Locations!$A$5:$A$204,$A122,Locations!$C$5:$C$204,$C122)&gt;1,"⚠ this SKU and bin are listed twice",IF(AND($E122&lt;&gt;"",$F122&lt;&gt;0),"last count was out by "&amp;TEXT($F122,"+#,##0;-#,##0"),"")))))))</f>
        <v/>
      </c>
      <c r="N122" s="12">
        <f>IF($A122="","",$A122&amp;"#"&amp;COUNTIFS($A$5:$A122,$A122))</f>
        <v/>
      </c>
    </row>
    <row r="123">
      <c r="A123" s="9" t="n"/>
      <c r="B123" s="9" t="n"/>
      <c r="C123" s="9" t="n"/>
      <c r="D123" s="10" t="n"/>
      <c r="E123" s="11">
        <f>IF($A123="","",IFERROR(IF(SUMPRODUCT(MAX((Counts!$B$5:$B$154=$A123)*(Counts!$C$5:$C$154=$C123)*Counts!$A$5:$A$154))=0,"",SUMPRODUCT(MAX((Counts!$B$5:$B$154=$A123)*(Counts!$C$5:$C$154=$C123)*Counts!$A$5:$A$154))),""))</f>
        <v/>
      </c>
      <c r="F123" s="7">
        <f>IF($A123="","",IF($E123="","",SUMIFS(Counts!$D$5:$D$154,Counts!$B$5:$B$154,$A123,Counts!$C$5:$C$154,$C123,Counts!$A$5:$A$154,$E123)-$D123))</f>
        <v/>
      </c>
      <c r="G123" s="12">
        <f>IF($A123="","",IFERROR(VLOOKUP($A123,SKUs!$A$5:$E$104,2,FALSE),""))</f>
        <v/>
      </c>
      <c r="H123" s="13">
        <f>IF($A123="","",IFERROR(VLOOKUP($A123,SKUs!$A$5:$E$104,3,FALSE),0))</f>
        <v/>
      </c>
      <c r="I123" s="13">
        <f>IF($A123="","",$D123*$H123)</f>
        <v/>
      </c>
      <c r="J123" s="14">
        <f>IF($A123="","",IFERROR(VLOOKUP($C123,Layout!$D$5:$G$204,2,FALSE),""))</f>
        <v/>
      </c>
      <c r="K123" s="14">
        <f>IF($A123="","",IF($E123="","",SUMIFS(Movements!$F$5:$F$204,Movements!$C$5:$C$204,$A123,Movements!$E$5:$E$204,$C123,Movements!$A$5:$A$204,"&gt;"&amp;$E123)-SUMIFS(Movements!$F$5:$F$204,Movements!$C$5:$C$204,$A123,Movements!$D$5:$D$204,$C123,Movements!$A$5:$A$204,"&gt;"&amp;$E123)))</f>
        <v/>
      </c>
      <c r="L123" s="14">
        <f>IF($A123="","",IF($E123="","",TODAY()-$E123))</f>
        <v/>
      </c>
      <c r="M123" s="12">
        <f>IF($A123="","",IF(COUNTIF(SKUs!$A$5:$A$104,$A123)=0,"⚠ this SKU is not on the SKUs tab",IF(COUNTIF(Layout!$D$5:$D$204,$C123)=0,"⚠ this bin is not on the Layout tab",IF(LEFT($C123,1)&lt;&gt;$B123,"⚠ the bin prefix does not match the zone",IF($D123&lt;0,"⚠ negative quantity — a movement is missing",IF(COUNTIFS(Locations!$A$5:$A$204,$A123,Locations!$C$5:$C$204,$C123)&gt;1,"⚠ this SKU and bin are listed twice",IF(AND($E123&lt;&gt;"",$F123&lt;&gt;0),"last count was out by "&amp;TEXT($F123,"+#,##0;-#,##0"),"")))))))</f>
        <v/>
      </c>
      <c r="N123" s="12">
        <f>IF($A123="","",$A123&amp;"#"&amp;COUNTIFS($A$5:$A123,$A123))</f>
        <v/>
      </c>
    </row>
    <row r="124">
      <c r="A124" s="9" t="n"/>
      <c r="B124" s="9" t="n"/>
      <c r="C124" s="9" t="n"/>
      <c r="D124" s="10" t="n"/>
      <c r="E124" s="11">
        <f>IF($A124="","",IFERROR(IF(SUMPRODUCT(MAX((Counts!$B$5:$B$154=$A124)*(Counts!$C$5:$C$154=$C124)*Counts!$A$5:$A$154))=0,"",SUMPRODUCT(MAX((Counts!$B$5:$B$154=$A124)*(Counts!$C$5:$C$154=$C124)*Counts!$A$5:$A$154))),""))</f>
        <v/>
      </c>
      <c r="F124" s="7">
        <f>IF($A124="","",IF($E124="","",SUMIFS(Counts!$D$5:$D$154,Counts!$B$5:$B$154,$A124,Counts!$C$5:$C$154,$C124,Counts!$A$5:$A$154,$E124)-$D124))</f>
        <v/>
      </c>
      <c r="G124" s="12">
        <f>IF($A124="","",IFERROR(VLOOKUP($A124,SKUs!$A$5:$E$104,2,FALSE),""))</f>
        <v/>
      </c>
      <c r="H124" s="13">
        <f>IF($A124="","",IFERROR(VLOOKUP($A124,SKUs!$A$5:$E$104,3,FALSE),0))</f>
        <v/>
      </c>
      <c r="I124" s="13">
        <f>IF($A124="","",$D124*$H124)</f>
        <v/>
      </c>
      <c r="J124" s="14">
        <f>IF($A124="","",IFERROR(VLOOKUP($C124,Layout!$D$5:$G$204,2,FALSE),""))</f>
        <v/>
      </c>
      <c r="K124" s="14">
        <f>IF($A124="","",IF($E124="","",SUMIFS(Movements!$F$5:$F$204,Movements!$C$5:$C$204,$A124,Movements!$E$5:$E$204,$C124,Movements!$A$5:$A$204,"&gt;"&amp;$E124)-SUMIFS(Movements!$F$5:$F$204,Movements!$C$5:$C$204,$A124,Movements!$D$5:$D$204,$C124,Movements!$A$5:$A$204,"&gt;"&amp;$E124)))</f>
        <v/>
      </c>
      <c r="L124" s="14">
        <f>IF($A124="","",IF($E124="","",TODAY()-$E124))</f>
        <v/>
      </c>
      <c r="M124" s="12">
        <f>IF($A124="","",IF(COUNTIF(SKUs!$A$5:$A$104,$A124)=0,"⚠ this SKU is not on the SKUs tab",IF(COUNTIF(Layout!$D$5:$D$204,$C124)=0,"⚠ this bin is not on the Layout tab",IF(LEFT($C124,1)&lt;&gt;$B124,"⚠ the bin prefix does not match the zone",IF($D124&lt;0,"⚠ negative quantity — a movement is missing",IF(COUNTIFS(Locations!$A$5:$A$204,$A124,Locations!$C$5:$C$204,$C124)&gt;1,"⚠ this SKU and bin are listed twice",IF(AND($E124&lt;&gt;"",$F124&lt;&gt;0),"last count was out by "&amp;TEXT($F124,"+#,##0;-#,##0"),"")))))))</f>
        <v/>
      </c>
      <c r="N124" s="12">
        <f>IF($A124="","",$A124&amp;"#"&amp;COUNTIFS($A$5:$A124,$A124))</f>
        <v/>
      </c>
    </row>
    <row r="125">
      <c r="A125" s="9" t="n"/>
      <c r="B125" s="9" t="n"/>
      <c r="C125" s="9" t="n"/>
      <c r="D125" s="10" t="n"/>
      <c r="E125" s="11">
        <f>IF($A125="","",IFERROR(IF(SUMPRODUCT(MAX((Counts!$B$5:$B$154=$A125)*(Counts!$C$5:$C$154=$C125)*Counts!$A$5:$A$154))=0,"",SUMPRODUCT(MAX((Counts!$B$5:$B$154=$A125)*(Counts!$C$5:$C$154=$C125)*Counts!$A$5:$A$154))),""))</f>
        <v/>
      </c>
      <c r="F125" s="7">
        <f>IF($A125="","",IF($E125="","",SUMIFS(Counts!$D$5:$D$154,Counts!$B$5:$B$154,$A125,Counts!$C$5:$C$154,$C125,Counts!$A$5:$A$154,$E125)-$D125))</f>
        <v/>
      </c>
      <c r="G125" s="12">
        <f>IF($A125="","",IFERROR(VLOOKUP($A125,SKUs!$A$5:$E$104,2,FALSE),""))</f>
        <v/>
      </c>
      <c r="H125" s="13">
        <f>IF($A125="","",IFERROR(VLOOKUP($A125,SKUs!$A$5:$E$104,3,FALSE),0))</f>
        <v/>
      </c>
      <c r="I125" s="13">
        <f>IF($A125="","",$D125*$H125)</f>
        <v/>
      </c>
      <c r="J125" s="14">
        <f>IF($A125="","",IFERROR(VLOOKUP($C125,Layout!$D$5:$G$204,2,FALSE),""))</f>
        <v/>
      </c>
      <c r="K125" s="14">
        <f>IF($A125="","",IF($E125="","",SUMIFS(Movements!$F$5:$F$204,Movements!$C$5:$C$204,$A125,Movements!$E$5:$E$204,$C125,Movements!$A$5:$A$204,"&gt;"&amp;$E125)-SUMIFS(Movements!$F$5:$F$204,Movements!$C$5:$C$204,$A125,Movements!$D$5:$D$204,$C125,Movements!$A$5:$A$204,"&gt;"&amp;$E125)))</f>
        <v/>
      </c>
      <c r="L125" s="14">
        <f>IF($A125="","",IF($E125="","",TODAY()-$E125))</f>
        <v/>
      </c>
      <c r="M125" s="12">
        <f>IF($A125="","",IF(COUNTIF(SKUs!$A$5:$A$104,$A125)=0,"⚠ this SKU is not on the SKUs tab",IF(COUNTIF(Layout!$D$5:$D$204,$C125)=0,"⚠ this bin is not on the Layout tab",IF(LEFT($C125,1)&lt;&gt;$B125,"⚠ the bin prefix does not match the zone",IF($D125&lt;0,"⚠ negative quantity — a movement is missing",IF(COUNTIFS(Locations!$A$5:$A$204,$A125,Locations!$C$5:$C$204,$C125)&gt;1,"⚠ this SKU and bin are listed twice",IF(AND($E125&lt;&gt;"",$F125&lt;&gt;0),"last count was out by "&amp;TEXT($F125,"+#,##0;-#,##0"),"")))))))</f>
        <v/>
      </c>
      <c r="N125" s="12">
        <f>IF($A125="","",$A125&amp;"#"&amp;COUNTIFS($A$5:$A125,$A125))</f>
        <v/>
      </c>
    </row>
    <row r="126">
      <c r="A126" s="9" t="n"/>
      <c r="B126" s="9" t="n"/>
      <c r="C126" s="9" t="n"/>
      <c r="D126" s="10" t="n"/>
      <c r="E126" s="11">
        <f>IF($A126="","",IFERROR(IF(SUMPRODUCT(MAX((Counts!$B$5:$B$154=$A126)*(Counts!$C$5:$C$154=$C126)*Counts!$A$5:$A$154))=0,"",SUMPRODUCT(MAX((Counts!$B$5:$B$154=$A126)*(Counts!$C$5:$C$154=$C126)*Counts!$A$5:$A$154))),""))</f>
        <v/>
      </c>
      <c r="F126" s="7">
        <f>IF($A126="","",IF($E126="","",SUMIFS(Counts!$D$5:$D$154,Counts!$B$5:$B$154,$A126,Counts!$C$5:$C$154,$C126,Counts!$A$5:$A$154,$E126)-$D126))</f>
        <v/>
      </c>
      <c r="G126" s="12">
        <f>IF($A126="","",IFERROR(VLOOKUP($A126,SKUs!$A$5:$E$104,2,FALSE),""))</f>
        <v/>
      </c>
      <c r="H126" s="13">
        <f>IF($A126="","",IFERROR(VLOOKUP($A126,SKUs!$A$5:$E$104,3,FALSE),0))</f>
        <v/>
      </c>
      <c r="I126" s="13">
        <f>IF($A126="","",$D126*$H126)</f>
        <v/>
      </c>
      <c r="J126" s="14">
        <f>IF($A126="","",IFERROR(VLOOKUP($C126,Layout!$D$5:$G$204,2,FALSE),""))</f>
        <v/>
      </c>
      <c r="K126" s="14">
        <f>IF($A126="","",IF($E126="","",SUMIFS(Movements!$F$5:$F$204,Movements!$C$5:$C$204,$A126,Movements!$E$5:$E$204,$C126,Movements!$A$5:$A$204,"&gt;"&amp;$E126)-SUMIFS(Movements!$F$5:$F$204,Movements!$C$5:$C$204,$A126,Movements!$D$5:$D$204,$C126,Movements!$A$5:$A$204,"&gt;"&amp;$E126)))</f>
        <v/>
      </c>
      <c r="L126" s="14">
        <f>IF($A126="","",IF($E126="","",TODAY()-$E126))</f>
        <v/>
      </c>
      <c r="M126" s="12">
        <f>IF($A126="","",IF(COUNTIF(SKUs!$A$5:$A$104,$A126)=0,"⚠ this SKU is not on the SKUs tab",IF(COUNTIF(Layout!$D$5:$D$204,$C126)=0,"⚠ this bin is not on the Layout tab",IF(LEFT($C126,1)&lt;&gt;$B126,"⚠ the bin prefix does not match the zone",IF($D126&lt;0,"⚠ negative quantity — a movement is missing",IF(COUNTIFS(Locations!$A$5:$A$204,$A126,Locations!$C$5:$C$204,$C126)&gt;1,"⚠ this SKU and bin are listed twice",IF(AND($E126&lt;&gt;"",$F126&lt;&gt;0),"last count was out by "&amp;TEXT($F126,"+#,##0;-#,##0"),"")))))))</f>
        <v/>
      </c>
      <c r="N126" s="12">
        <f>IF($A126="","",$A126&amp;"#"&amp;COUNTIFS($A$5:$A126,$A126))</f>
        <v/>
      </c>
    </row>
    <row r="127">
      <c r="A127" s="9" t="n"/>
      <c r="B127" s="9" t="n"/>
      <c r="C127" s="9" t="n"/>
      <c r="D127" s="10" t="n"/>
      <c r="E127" s="11">
        <f>IF($A127="","",IFERROR(IF(SUMPRODUCT(MAX((Counts!$B$5:$B$154=$A127)*(Counts!$C$5:$C$154=$C127)*Counts!$A$5:$A$154))=0,"",SUMPRODUCT(MAX((Counts!$B$5:$B$154=$A127)*(Counts!$C$5:$C$154=$C127)*Counts!$A$5:$A$154))),""))</f>
        <v/>
      </c>
      <c r="F127" s="7">
        <f>IF($A127="","",IF($E127="","",SUMIFS(Counts!$D$5:$D$154,Counts!$B$5:$B$154,$A127,Counts!$C$5:$C$154,$C127,Counts!$A$5:$A$154,$E127)-$D127))</f>
        <v/>
      </c>
      <c r="G127" s="12">
        <f>IF($A127="","",IFERROR(VLOOKUP($A127,SKUs!$A$5:$E$104,2,FALSE),""))</f>
        <v/>
      </c>
      <c r="H127" s="13">
        <f>IF($A127="","",IFERROR(VLOOKUP($A127,SKUs!$A$5:$E$104,3,FALSE),0))</f>
        <v/>
      </c>
      <c r="I127" s="13">
        <f>IF($A127="","",$D127*$H127)</f>
        <v/>
      </c>
      <c r="J127" s="14">
        <f>IF($A127="","",IFERROR(VLOOKUP($C127,Layout!$D$5:$G$204,2,FALSE),""))</f>
        <v/>
      </c>
      <c r="K127" s="14">
        <f>IF($A127="","",IF($E127="","",SUMIFS(Movements!$F$5:$F$204,Movements!$C$5:$C$204,$A127,Movements!$E$5:$E$204,$C127,Movements!$A$5:$A$204,"&gt;"&amp;$E127)-SUMIFS(Movements!$F$5:$F$204,Movements!$C$5:$C$204,$A127,Movements!$D$5:$D$204,$C127,Movements!$A$5:$A$204,"&gt;"&amp;$E127)))</f>
        <v/>
      </c>
      <c r="L127" s="14">
        <f>IF($A127="","",IF($E127="","",TODAY()-$E127))</f>
        <v/>
      </c>
      <c r="M127" s="12">
        <f>IF($A127="","",IF(COUNTIF(SKUs!$A$5:$A$104,$A127)=0,"⚠ this SKU is not on the SKUs tab",IF(COUNTIF(Layout!$D$5:$D$204,$C127)=0,"⚠ this bin is not on the Layout tab",IF(LEFT($C127,1)&lt;&gt;$B127,"⚠ the bin prefix does not match the zone",IF($D127&lt;0,"⚠ negative quantity — a movement is missing",IF(COUNTIFS(Locations!$A$5:$A$204,$A127,Locations!$C$5:$C$204,$C127)&gt;1,"⚠ this SKU and bin are listed twice",IF(AND($E127&lt;&gt;"",$F127&lt;&gt;0),"last count was out by "&amp;TEXT($F127,"+#,##0;-#,##0"),"")))))))</f>
        <v/>
      </c>
      <c r="N127" s="12">
        <f>IF($A127="","",$A127&amp;"#"&amp;COUNTIFS($A$5:$A127,$A127))</f>
        <v/>
      </c>
    </row>
    <row r="128">
      <c r="A128" s="9" t="n"/>
      <c r="B128" s="9" t="n"/>
      <c r="C128" s="9" t="n"/>
      <c r="D128" s="10" t="n"/>
      <c r="E128" s="11">
        <f>IF($A128="","",IFERROR(IF(SUMPRODUCT(MAX((Counts!$B$5:$B$154=$A128)*(Counts!$C$5:$C$154=$C128)*Counts!$A$5:$A$154))=0,"",SUMPRODUCT(MAX((Counts!$B$5:$B$154=$A128)*(Counts!$C$5:$C$154=$C128)*Counts!$A$5:$A$154))),""))</f>
        <v/>
      </c>
      <c r="F128" s="7">
        <f>IF($A128="","",IF($E128="","",SUMIFS(Counts!$D$5:$D$154,Counts!$B$5:$B$154,$A128,Counts!$C$5:$C$154,$C128,Counts!$A$5:$A$154,$E128)-$D128))</f>
        <v/>
      </c>
      <c r="G128" s="12">
        <f>IF($A128="","",IFERROR(VLOOKUP($A128,SKUs!$A$5:$E$104,2,FALSE),""))</f>
        <v/>
      </c>
      <c r="H128" s="13">
        <f>IF($A128="","",IFERROR(VLOOKUP($A128,SKUs!$A$5:$E$104,3,FALSE),0))</f>
        <v/>
      </c>
      <c r="I128" s="13">
        <f>IF($A128="","",$D128*$H128)</f>
        <v/>
      </c>
      <c r="J128" s="14">
        <f>IF($A128="","",IFERROR(VLOOKUP($C128,Layout!$D$5:$G$204,2,FALSE),""))</f>
        <v/>
      </c>
      <c r="K128" s="14">
        <f>IF($A128="","",IF($E128="","",SUMIFS(Movements!$F$5:$F$204,Movements!$C$5:$C$204,$A128,Movements!$E$5:$E$204,$C128,Movements!$A$5:$A$204,"&gt;"&amp;$E128)-SUMIFS(Movements!$F$5:$F$204,Movements!$C$5:$C$204,$A128,Movements!$D$5:$D$204,$C128,Movements!$A$5:$A$204,"&gt;"&amp;$E128)))</f>
        <v/>
      </c>
      <c r="L128" s="14">
        <f>IF($A128="","",IF($E128="","",TODAY()-$E128))</f>
        <v/>
      </c>
      <c r="M128" s="12">
        <f>IF($A128="","",IF(COUNTIF(SKUs!$A$5:$A$104,$A128)=0,"⚠ this SKU is not on the SKUs tab",IF(COUNTIF(Layout!$D$5:$D$204,$C128)=0,"⚠ this bin is not on the Layout tab",IF(LEFT($C128,1)&lt;&gt;$B128,"⚠ the bin prefix does not match the zone",IF($D128&lt;0,"⚠ negative quantity — a movement is missing",IF(COUNTIFS(Locations!$A$5:$A$204,$A128,Locations!$C$5:$C$204,$C128)&gt;1,"⚠ this SKU and bin are listed twice",IF(AND($E128&lt;&gt;"",$F128&lt;&gt;0),"last count was out by "&amp;TEXT($F128,"+#,##0;-#,##0"),"")))))))</f>
        <v/>
      </c>
      <c r="N128" s="12">
        <f>IF($A128="","",$A128&amp;"#"&amp;COUNTIFS($A$5:$A128,$A128))</f>
        <v/>
      </c>
    </row>
    <row r="129">
      <c r="A129" s="9" t="n"/>
      <c r="B129" s="9" t="n"/>
      <c r="C129" s="9" t="n"/>
      <c r="D129" s="10" t="n"/>
      <c r="E129" s="11">
        <f>IF($A129="","",IFERROR(IF(SUMPRODUCT(MAX((Counts!$B$5:$B$154=$A129)*(Counts!$C$5:$C$154=$C129)*Counts!$A$5:$A$154))=0,"",SUMPRODUCT(MAX((Counts!$B$5:$B$154=$A129)*(Counts!$C$5:$C$154=$C129)*Counts!$A$5:$A$154))),""))</f>
        <v/>
      </c>
      <c r="F129" s="7">
        <f>IF($A129="","",IF($E129="","",SUMIFS(Counts!$D$5:$D$154,Counts!$B$5:$B$154,$A129,Counts!$C$5:$C$154,$C129,Counts!$A$5:$A$154,$E129)-$D129))</f>
        <v/>
      </c>
      <c r="G129" s="12">
        <f>IF($A129="","",IFERROR(VLOOKUP($A129,SKUs!$A$5:$E$104,2,FALSE),""))</f>
        <v/>
      </c>
      <c r="H129" s="13">
        <f>IF($A129="","",IFERROR(VLOOKUP($A129,SKUs!$A$5:$E$104,3,FALSE),0))</f>
        <v/>
      </c>
      <c r="I129" s="13">
        <f>IF($A129="","",$D129*$H129)</f>
        <v/>
      </c>
      <c r="J129" s="14">
        <f>IF($A129="","",IFERROR(VLOOKUP($C129,Layout!$D$5:$G$204,2,FALSE),""))</f>
        <v/>
      </c>
      <c r="K129" s="14">
        <f>IF($A129="","",IF($E129="","",SUMIFS(Movements!$F$5:$F$204,Movements!$C$5:$C$204,$A129,Movements!$E$5:$E$204,$C129,Movements!$A$5:$A$204,"&gt;"&amp;$E129)-SUMIFS(Movements!$F$5:$F$204,Movements!$C$5:$C$204,$A129,Movements!$D$5:$D$204,$C129,Movements!$A$5:$A$204,"&gt;"&amp;$E129)))</f>
        <v/>
      </c>
      <c r="L129" s="14">
        <f>IF($A129="","",IF($E129="","",TODAY()-$E129))</f>
        <v/>
      </c>
      <c r="M129" s="12">
        <f>IF($A129="","",IF(COUNTIF(SKUs!$A$5:$A$104,$A129)=0,"⚠ this SKU is not on the SKUs tab",IF(COUNTIF(Layout!$D$5:$D$204,$C129)=0,"⚠ this bin is not on the Layout tab",IF(LEFT($C129,1)&lt;&gt;$B129,"⚠ the bin prefix does not match the zone",IF($D129&lt;0,"⚠ negative quantity — a movement is missing",IF(COUNTIFS(Locations!$A$5:$A$204,$A129,Locations!$C$5:$C$204,$C129)&gt;1,"⚠ this SKU and bin are listed twice",IF(AND($E129&lt;&gt;"",$F129&lt;&gt;0),"last count was out by "&amp;TEXT($F129,"+#,##0;-#,##0"),"")))))))</f>
        <v/>
      </c>
      <c r="N129" s="12">
        <f>IF($A129="","",$A129&amp;"#"&amp;COUNTIFS($A$5:$A129,$A129))</f>
        <v/>
      </c>
    </row>
    <row r="130">
      <c r="A130" s="9" t="n"/>
      <c r="B130" s="9" t="n"/>
      <c r="C130" s="9" t="n"/>
      <c r="D130" s="10" t="n"/>
      <c r="E130" s="11">
        <f>IF($A130="","",IFERROR(IF(SUMPRODUCT(MAX((Counts!$B$5:$B$154=$A130)*(Counts!$C$5:$C$154=$C130)*Counts!$A$5:$A$154))=0,"",SUMPRODUCT(MAX((Counts!$B$5:$B$154=$A130)*(Counts!$C$5:$C$154=$C130)*Counts!$A$5:$A$154))),""))</f>
        <v/>
      </c>
      <c r="F130" s="7">
        <f>IF($A130="","",IF($E130="","",SUMIFS(Counts!$D$5:$D$154,Counts!$B$5:$B$154,$A130,Counts!$C$5:$C$154,$C130,Counts!$A$5:$A$154,$E130)-$D130))</f>
        <v/>
      </c>
      <c r="G130" s="12">
        <f>IF($A130="","",IFERROR(VLOOKUP($A130,SKUs!$A$5:$E$104,2,FALSE),""))</f>
        <v/>
      </c>
      <c r="H130" s="13">
        <f>IF($A130="","",IFERROR(VLOOKUP($A130,SKUs!$A$5:$E$104,3,FALSE),0))</f>
        <v/>
      </c>
      <c r="I130" s="13">
        <f>IF($A130="","",$D130*$H130)</f>
        <v/>
      </c>
      <c r="J130" s="14">
        <f>IF($A130="","",IFERROR(VLOOKUP($C130,Layout!$D$5:$G$204,2,FALSE),""))</f>
        <v/>
      </c>
      <c r="K130" s="14">
        <f>IF($A130="","",IF($E130="","",SUMIFS(Movements!$F$5:$F$204,Movements!$C$5:$C$204,$A130,Movements!$E$5:$E$204,$C130,Movements!$A$5:$A$204,"&gt;"&amp;$E130)-SUMIFS(Movements!$F$5:$F$204,Movements!$C$5:$C$204,$A130,Movements!$D$5:$D$204,$C130,Movements!$A$5:$A$204,"&gt;"&amp;$E130)))</f>
        <v/>
      </c>
      <c r="L130" s="14">
        <f>IF($A130="","",IF($E130="","",TODAY()-$E130))</f>
        <v/>
      </c>
      <c r="M130" s="12">
        <f>IF($A130="","",IF(COUNTIF(SKUs!$A$5:$A$104,$A130)=0,"⚠ this SKU is not on the SKUs tab",IF(COUNTIF(Layout!$D$5:$D$204,$C130)=0,"⚠ this bin is not on the Layout tab",IF(LEFT($C130,1)&lt;&gt;$B130,"⚠ the bin prefix does not match the zone",IF($D130&lt;0,"⚠ negative quantity — a movement is missing",IF(COUNTIFS(Locations!$A$5:$A$204,$A130,Locations!$C$5:$C$204,$C130)&gt;1,"⚠ this SKU and bin are listed twice",IF(AND($E130&lt;&gt;"",$F130&lt;&gt;0),"last count was out by "&amp;TEXT($F130,"+#,##0;-#,##0"),"")))))))</f>
        <v/>
      </c>
      <c r="N130" s="12">
        <f>IF($A130="","",$A130&amp;"#"&amp;COUNTIFS($A$5:$A130,$A130))</f>
        <v/>
      </c>
    </row>
    <row r="131">
      <c r="A131" s="9" t="n"/>
      <c r="B131" s="9" t="n"/>
      <c r="C131" s="9" t="n"/>
      <c r="D131" s="10" t="n"/>
      <c r="E131" s="11">
        <f>IF($A131="","",IFERROR(IF(SUMPRODUCT(MAX((Counts!$B$5:$B$154=$A131)*(Counts!$C$5:$C$154=$C131)*Counts!$A$5:$A$154))=0,"",SUMPRODUCT(MAX((Counts!$B$5:$B$154=$A131)*(Counts!$C$5:$C$154=$C131)*Counts!$A$5:$A$154))),""))</f>
        <v/>
      </c>
      <c r="F131" s="7">
        <f>IF($A131="","",IF($E131="","",SUMIFS(Counts!$D$5:$D$154,Counts!$B$5:$B$154,$A131,Counts!$C$5:$C$154,$C131,Counts!$A$5:$A$154,$E131)-$D131))</f>
        <v/>
      </c>
      <c r="G131" s="12">
        <f>IF($A131="","",IFERROR(VLOOKUP($A131,SKUs!$A$5:$E$104,2,FALSE),""))</f>
        <v/>
      </c>
      <c r="H131" s="13">
        <f>IF($A131="","",IFERROR(VLOOKUP($A131,SKUs!$A$5:$E$104,3,FALSE),0))</f>
        <v/>
      </c>
      <c r="I131" s="13">
        <f>IF($A131="","",$D131*$H131)</f>
        <v/>
      </c>
      <c r="J131" s="14">
        <f>IF($A131="","",IFERROR(VLOOKUP($C131,Layout!$D$5:$G$204,2,FALSE),""))</f>
        <v/>
      </c>
      <c r="K131" s="14">
        <f>IF($A131="","",IF($E131="","",SUMIFS(Movements!$F$5:$F$204,Movements!$C$5:$C$204,$A131,Movements!$E$5:$E$204,$C131,Movements!$A$5:$A$204,"&gt;"&amp;$E131)-SUMIFS(Movements!$F$5:$F$204,Movements!$C$5:$C$204,$A131,Movements!$D$5:$D$204,$C131,Movements!$A$5:$A$204,"&gt;"&amp;$E131)))</f>
        <v/>
      </c>
      <c r="L131" s="14">
        <f>IF($A131="","",IF($E131="","",TODAY()-$E131))</f>
        <v/>
      </c>
      <c r="M131" s="12">
        <f>IF($A131="","",IF(COUNTIF(SKUs!$A$5:$A$104,$A131)=0,"⚠ this SKU is not on the SKUs tab",IF(COUNTIF(Layout!$D$5:$D$204,$C131)=0,"⚠ this bin is not on the Layout tab",IF(LEFT($C131,1)&lt;&gt;$B131,"⚠ the bin prefix does not match the zone",IF($D131&lt;0,"⚠ negative quantity — a movement is missing",IF(COUNTIFS(Locations!$A$5:$A$204,$A131,Locations!$C$5:$C$204,$C131)&gt;1,"⚠ this SKU and bin are listed twice",IF(AND($E131&lt;&gt;"",$F131&lt;&gt;0),"last count was out by "&amp;TEXT($F131,"+#,##0;-#,##0"),"")))))))</f>
        <v/>
      </c>
      <c r="N131" s="12">
        <f>IF($A131="","",$A131&amp;"#"&amp;COUNTIFS($A$5:$A131,$A131))</f>
        <v/>
      </c>
    </row>
    <row r="132">
      <c r="A132" s="9" t="n"/>
      <c r="B132" s="9" t="n"/>
      <c r="C132" s="9" t="n"/>
      <c r="D132" s="10" t="n"/>
      <c r="E132" s="11">
        <f>IF($A132="","",IFERROR(IF(SUMPRODUCT(MAX((Counts!$B$5:$B$154=$A132)*(Counts!$C$5:$C$154=$C132)*Counts!$A$5:$A$154))=0,"",SUMPRODUCT(MAX((Counts!$B$5:$B$154=$A132)*(Counts!$C$5:$C$154=$C132)*Counts!$A$5:$A$154))),""))</f>
        <v/>
      </c>
      <c r="F132" s="7">
        <f>IF($A132="","",IF($E132="","",SUMIFS(Counts!$D$5:$D$154,Counts!$B$5:$B$154,$A132,Counts!$C$5:$C$154,$C132,Counts!$A$5:$A$154,$E132)-$D132))</f>
        <v/>
      </c>
      <c r="G132" s="12">
        <f>IF($A132="","",IFERROR(VLOOKUP($A132,SKUs!$A$5:$E$104,2,FALSE),""))</f>
        <v/>
      </c>
      <c r="H132" s="13">
        <f>IF($A132="","",IFERROR(VLOOKUP($A132,SKUs!$A$5:$E$104,3,FALSE),0))</f>
        <v/>
      </c>
      <c r="I132" s="13">
        <f>IF($A132="","",$D132*$H132)</f>
        <v/>
      </c>
      <c r="J132" s="14">
        <f>IF($A132="","",IFERROR(VLOOKUP($C132,Layout!$D$5:$G$204,2,FALSE),""))</f>
        <v/>
      </c>
      <c r="K132" s="14">
        <f>IF($A132="","",IF($E132="","",SUMIFS(Movements!$F$5:$F$204,Movements!$C$5:$C$204,$A132,Movements!$E$5:$E$204,$C132,Movements!$A$5:$A$204,"&gt;"&amp;$E132)-SUMIFS(Movements!$F$5:$F$204,Movements!$C$5:$C$204,$A132,Movements!$D$5:$D$204,$C132,Movements!$A$5:$A$204,"&gt;"&amp;$E132)))</f>
        <v/>
      </c>
      <c r="L132" s="14">
        <f>IF($A132="","",IF($E132="","",TODAY()-$E132))</f>
        <v/>
      </c>
      <c r="M132" s="12">
        <f>IF($A132="","",IF(COUNTIF(SKUs!$A$5:$A$104,$A132)=0,"⚠ this SKU is not on the SKUs tab",IF(COUNTIF(Layout!$D$5:$D$204,$C132)=0,"⚠ this bin is not on the Layout tab",IF(LEFT($C132,1)&lt;&gt;$B132,"⚠ the bin prefix does not match the zone",IF($D132&lt;0,"⚠ negative quantity — a movement is missing",IF(COUNTIFS(Locations!$A$5:$A$204,$A132,Locations!$C$5:$C$204,$C132)&gt;1,"⚠ this SKU and bin are listed twice",IF(AND($E132&lt;&gt;"",$F132&lt;&gt;0),"last count was out by "&amp;TEXT($F132,"+#,##0;-#,##0"),"")))))))</f>
        <v/>
      </c>
      <c r="N132" s="12">
        <f>IF($A132="","",$A132&amp;"#"&amp;COUNTIFS($A$5:$A132,$A132))</f>
        <v/>
      </c>
    </row>
    <row r="133">
      <c r="A133" s="9" t="n"/>
      <c r="B133" s="9" t="n"/>
      <c r="C133" s="9" t="n"/>
      <c r="D133" s="10" t="n"/>
      <c r="E133" s="11">
        <f>IF($A133="","",IFERROR(IF(SUMPRODUCT(MAX((Counts!$B$5:$B$154=$A133)*(Counts!$C$5:$C$154=$C133)*Counts!$A$5:$A$154))=0,"",SUMPRODUCT(MAX((Counts!$B$5:$B$154=$A133)*(Counts!$C$5:$C$154=$C133)*Counts!$A$5:$A$154))),""))</f>
        <v/>
      </c>
      <c r="F133" s="7">
        <f>IF($A133="","",IF($E133="","",SUMIFS(Counts!$D$5:$D$154,Counts!$B$5:$B$154,$A133,Counts!$C$5:$C$154,$C133,Counts!$A$5:$A$154,$E133)-$D133))</f>
        <v/>
      </c>
      <c r="G133" s="12">
        <f>IF($A133="","",IFERROR(VLOOKUP($A133,SKUs!$A$5:$E$104,2,FALSE),""))</f>
        <v/>
      </c>
      <c r="H133" s="13">
        <f>IF($A133="","",IFERROR(VLOOKUP($A133,SKUs!$A$5:$E$104,3,FALSE),0))</f>
        <v/>
      </c>
      <c r="I133" s="13">
        <f>IF($A133="","",$D133*$H133)</f>
        <v/>
      </c>
      <c r="J133" s="14">
        <f>IF($A133="","",IFERROR(VLOOKUP($C133,Layout!$D$5:$G$204,2,FALSE),""))</f>
        <v/>
      </c>
      <c r="K133" s="14">
        <f>IF($A133="","",IF($E133="","",SUMIFS(Movements!$F$5:$F$204,Movements!$C$5:$C$204,$A133,Movements!$E$5:$E$204,$C133,Movements!$A$5:$A$204,"&gt;"&amp;$E133)-SUMIFS(Movements!$F$5:$F$204,Movements!$C$5:$C$204,$A133,Movements!$D$5:$D$204,$C133,Movements!$A$5:$A$204,"&gt;"&amp;$E133)))</f>
        <v/>
      </c>
      <c r="L133" s="14">
        <f>IF($A133="","",IF($E133="","",TODAY()-$E133))</f>
        <v/>
      </c>
      <c r="M133" s="12">
        <f>IF($A133="","",IF(COUNTIF(SKUs!$A$5:$A$104,$A133)=0,"⚠ this SKU is not on the SKUs tab",IF(COUNTIF(Layout!$D$5:$D$204,$C133)=0,"⚠ this bin is not on the Layout tab",IF(LEFT($C133,1)&lt;&gt;$B133,"⚠ the bin prefix does not match the zone",IF($D133&lt;0,"⚠ negative quantity — a movement is missing",IF(COUNTIFS(Locations!$A$5:$A$204,$A133,Locations!$C$5:$C$204,$C133)&gt;1,"⚠ this SKU and bin are listed twice",IF(AND($E133&lt;&gt;"",$F133&lt;&gt;0),"last count was out by "&amp;TEXT($F133,"+#,##0;-#,##0"),"")))))))</f>
        <v/>
      </c>
      <c r="N133" s="12">
        <f>IF($A133="","",$A133&amp;"#"&amp;COUNTIFS($A$5:$A133,$A133))</f>
        <v/>
      </c>
    </row>
    <row r="134">
      <c r="A134" s="9" t="n"/>
      <c r="B134" s="9" t="n"/>
      <c r="C134" s="9" t="n"/>
      <c r="D134" s="10" t="n"/>
      <c r="E134" s="11">
        <f>IF($A134="","",IFERROR(IF(SUMPRODUCT(MAX((Counts!$B$5:$B$154=$A134)*(Counts!$C$5:$C$154=$C134)*Counts!$A$5:$A$154))=0,"",SUMPRODUCT(MAX((Counts!$B$5:$B$154=$A134)*(Counts!$C$5:$C$154=$C134)*Counts!$A$5:$A$154))),""))</f>
        <v/>
      </c>
      <c r="F134" s="7">
        <f>IF($A134="","",IF($E134="","",SUMIFS(Counts!$D$5:$D$154,Counts!$B$5:$B$154,$A134,Counts!$C$5:$C$154,$C134,Counts!$A$5:$A$154,$E134)-$D134))</f>
        <v/>
      </c>
      <c r="G134" s="12">
        <f>IF($A134="","",IFERROR(VLOOKUP($A134,SKUs!$A$5:$E$104,2,FALSE),""))</f>
        <v/>
      </c>
      <c r="H134" s="13">
        <f>IF($A134="","",IFERROR(VLOOKUP($A134,SKUs!$A$5:$E$104,3,FALSE),0))</f>
        <v/>
      </c>
      <c r="I134" s="13">
        <f>IF($A134="","",$D134*$H134)</f>
        <v/>
      </c>
      <c r="J134" s="14">
        <f>IF($A134="","",IFERROR(VLOOKUP($C134,Layout!$D$5:$G$204,2,FALSE),""))</f>
        <v/>
      </c>
      <c r="K134" s="14">
        <f>IF($A134="","",IF($E134="","",SUMIFS(Movements!$F$5:$F$204,Movements!$C$5:$C$204,$A134,Movements!$E$5:$E$204,$C134,Movements!$A$5:$A$204,"&gt;"&amp;$E134)-SUMIFS(Movements!$F$5:$F$204,Movements!$C$5:$C$204,$A134,Movements!$D$5:$D$204,$C134,Movements!$A$5:$A$204,"&gt;"&amp;$E134)))</f>
        <v/>
      </c>
      <c r="L134" s="14">
        <f>IF($A134="","",IF($E134="","",TODAY()-$E134))</f>
        <v/>
      </c>
      <c r="M134" s="12">
        <f>IF($A134="","",IF(COUNTIF(SKUs!$A$5:$A$104,$A134)=0,"⚠ this SKU is not on the SKUs tab",IF(COUNTIF(Layout!$D$5:$D$204,$C134)=0,"⚠ this bin is not on the Layout tab",IF(LEFT($C134,1)&lt;&gt;$B134,"⚠ the bin prefix does not match the zone",IF($D134&lt;0,"⚠ negative quantity — a movement is missing",IF(COUNTIFS(Locations!$A$5:$A$204,$A134,Locations!$C$5:$C$204,$C134)&gt;1,"⚠ this SKU and bin are listed twice",IF(AND($E134&lt;&gt;"",$F134&lt;&gt;0),"last count was out by "&amp;TEXT($F134,"+#,##0;-#,##0"),"")))))))</f>
        <v/>
      </c>
      <c r="N134" s="12">
        <f>IF($A134="","",$A134&amp;"#"&amp;COUNTIFS($A$5:$A134,$A134))</f>
        <v/>
      </c>
    </row>
    <row r="135">
      <c r="A135" s="9" t="n"/>
      <c r="B135" s="9" t="n"/>
      <c r="C135" s="9" t="n"/>
      <c r="D135" s="10" t="n"/>
      <c r="E135" s="11">
        <f>IF($A135="","",IFERROR(IF(SUMPRODUCT(MAX((Counts!$B$5:$B$154=$A135)*(Counts!$C$5:$C$154=$C135)*Counts!$A$5:$A$154))=0,"",SUMPRODUCT(MAX((Counts!$B$5:$B$154=$A135)*(Counts!$C$5:$C$154=$C135)*Counts!$A$5:$A$154))),""))</f>
        <v/>
      </c>
      <c r="F135" s="7">
        <f>IF($A135="","",IF($E135="","",SUMIFS(Counts!$D$5:$D$154,Counts!$B$5:$B$154,$A135,Counts!$C$5:$C$154,$C135,Counts!$A$5:$A$154,$E135)-$D135))</f>
        <v/>
      </c>
      <c r="G135" s="12">
        <f>IF($A135="","",IFERROR(VLOOKUP($A135,SKUs!$A$5:$E$104,2,FALSE),""))</f>
        <v/>
      </c>
      <c r="H135" s="13">
        <f>IF($A135="","",IFERROR(VLOOKUP($A135,SKUs!$A$5:$E$104,3,FALSE),0))</f>
        <v/>
      </c>
      <c r="I135" s="13">
        <f>IF($A135="","",$D135*$H135)</f>
        <v/>
      </c>
      <c r="J135" s="14">
        <f>IF($A135="","",IFERROR(VLOOKUP($C135,Layout!$D$5:$G$204,2,FALSE),""))</f>
        <v/>
      </c>
      <c r="K135" s="14">
        <f>IF($A135="","",IF($E135="","",SUMIFS(Movements!$F$5:$F$204,Movements!$C$5:$C$204,$A135,Movements!$E$5:$E$204,$C135,Movements!$A$5:$A$204,"&gt;"&amp;$E135)-SUMIFS(Movements!$F$5:$F$204,Movements!$C$5:$C$204,$A135,Movements!$D$5:$D$204,$C135,Movements!$A$5:$A$204,"&gt;"&amp;$E135)))</f>
        <v/>
      </c>
      <c r="L135" s="14">
        <f>IF($A135="","",IF($E135="","",TODAY()-$E135))</f>
        <v/>
      </c>
      <c r="M135" s="12">
        <f>IF($A135="","",IF(COUNTIF(SKUs!$A$5:$A$104,$A135)=0,"⚠ this SKU is not on the SKUs tab",IF(COUNTIF(Layout!$D$5:$D$204,$C135)=0,"⚠ this bin is not on the Layout tab",IF(LEFT($C135,1)&lt;&gt;$B135,"⚠ the bin prefix does not match the zone",IF($D135&lt;0,"⚠ negative quantity — a movement is missing",IF(COUNTIFS(Locations!$A$5:$A$204,$A135,Locations!$C$5:$C$204,$C135)&gt;1,"⚠ this SKU and bin are listed twice",IF(AND($E135&lt;&gt;"",$F135&lt;&gt;0),"last count was out by "&amp;TEXT($F135,"+#,##0;-#,##0"),"")))))))</f>
        <v/>
      </c>
      <c r="N135" s="12">
        <f>IF($A135="","",$A135&amp;"#"&amp;COUNTIFS($A$5:$A135,$A135))</f>
        <v/>
      </c>
    </row>
    <row r="136">
      <c r="A136" s="9" t="n"/>
      <c r="B136" s="9" t="n"/>
      <c r="C136" s="9" t="n"/>
      <c r="D136" s="10" t="n"/>
      <c r="E136" s="11">
        <f>IF($A136="","",IFERROR(IF(SUMPRODUCT(MAX((Counts!$B$5:$B$154=$A136)*(Counts!$C$5:$C$154=$C136)*Counts!$A$5:$A$154))=0,"",SUMPRODUCT(MAX((Counts!$B$5:$B$154=$A136)*(Counts!$C$5:$C$154=$C136)*Counts!$A$5:$A$154))),""))</f>
        <v/>
      </c>
      <c r="F136" s="7">
        <f>IF($A136="","",IF($E136="","",SUMIFS(Counts!$D$5:$D$154,Counts!$B$5:$B$154,$A136,Counts!$C$5:$C$154,$C136,Counts!$A$5:$A$154,$E136)-$D136))</f>
        <v/>
      </c>
      <c r="G136" s="12">
        <f>IF($A136="","",IFERROR(VLOOKUP($A136,SKUs!$A$5:$E$104,2,FALSE),""))</f>
        <v/>
      </c>
      <c r="H136" s="13">
        <f>IF($A136="","",IFERROR(VLOOKUP($A136,SKUs!$A$5:$E$104,3,FALSE),0))</f>
        <v/>
      </c>
      <c r="I136" s="13">
        <f>IF($A136="","",$D136*$H136)</f>
        <v/>
      </c>
      <c r="J136" s="14">
        <f>IF($A136="","",IFERROR(VLOOKUP($C136,Layout!$D$5:$G$204,2,FALSE),""))</f>
        <v/>
      </c>
      <c r="K136" s="14">
        <f>IF($A136="","",IF($E136="","",SUMIFS(Movements!$F$5:$F$204,Movements!$C$5:$C$204,$A136,Movements!$E$5:$E$204,$C136,Movements!$A$5:$A$204,"&gt;"&amp;$E136)-SUMIFS(Movements!$F$5:$F$204,Movements!$C$5:$C$204,$A136,Movements!$D$5:$D$204,$C136,Movements!$A$5:$A$204,"&gt;"&amp;$E136)))</f>
        <v/>
      </c>
      <c r="L136" s="14">
        <f>IF($A136="","",IF($E136="","",TODAY()-$E136))</f>
        <v/>
      </c>
      <c r="M136" s="12">
        <f>IF($A136="","",IF(COUNTIF(SKUs!$A$5:$A$104,$A136)=0,"⚠ this SKU is not on the SKUs tab",IF(COUNTIF(Layout!$D$5:$D$204,$C136)=0,"⚠ this bin is not on the Layout tab",IF(LEFT($C136,1)&lt;&gt;$B136,"⚠ the bin prefix does not match the zone",IF($D136&lt;0,"⚠ negative quantity — a movement is missing",IF(COUNTIFS(Locations!$A$5:$A$204,$A136,Locations!$C$5:$C$204,$C136)&gt;1,"⚠ this SKU and bin are listed twice",IF(AND($E136&lt;&gt;"",$F136&lt;&gt;0),"last count was out by "&amp;TEXT($F136,"+#,##0;-#,##0"),"")))))))</f>
        <v/>
      </c>
      <c r="N136" s="12">
        <f>IF($A136="","",$A136&amp;"#"&amp;COUNTIFS($A$5:$A136,$A136))</f>
        <v/>
      </c>
    </row>
    <row r="137">
      <c r="A137" s="9" t="n"/>
      <c r="B137" s="9" t="n"/>
      <c r="C137" s="9" t="n"/>
      <c r="D137" s="10" t="n"/>
      <c r="E137" s="11">
        <f>IF($A137="","",IFERROR(IF(SUMPRODUCT(MAX((Counts!$B$5:$B$154=$A137)*(Counts!$C$5:$C$154=$C137)*Counts!$A$5:$A$154))=0,"",SUMPRODUCT(MAX((Counts!$B$5:$B$154=$A137)*(Counts!$C$5:$C$154=$C137)*Counts!$A$5:$A$154))),""))</f>
        <v/>
      </c>
      <c r="F137" s="7">
        <f>IF($A137="","",IF($E137="","",SUMIFS(Counts!$D$5:$D$154,Counts!$B$5:$B$154,$A137,Counts!$C$5:$C$154,$C137,Counts!$A$5:$A$154,$E137)-$D137))</f>
        <v/>
      </c>
      <c r="G137" s="12">
        <f>IF($A137="","",IFERROR(VLOOKUP($A137,SKUs!$A$5:$E$104,2,FALSE),""))</f>
        <v/>
      </c>
      <c r="H137" s="13">
        <f>IF($A137="","",IFERROR(VLOOKUP($A137,SKUs!$A$5:$E$104,3,FALSE),0))</f>
        <v/>
      </c>
      <c r="I137" s="13">
        <f>IF($A137="","",$D137*$H137)</f>
        <v/>
      </c>
      <c r="J137" s="14">
        <f>IF($A137="","",IFERROR(VLOOKUP($C137,Layout!$D$5:$G$204,2,FALSE),""))</f>
        <v/>
      </c>
      <c r="K137" s="14">
        <f>IF($A137="","",IF($E137="","",SUMIFS(Movements!$F$5:$F$204,Movements!$C$5:$C$204,$A137,Movements!$E$5:$E$204,$C137,Movements!$A$5:$A$204,"&gt;"&amp;$E137)-SUMIFS(Movements!$F$5:$F$204,Movements!$C$5:$C$204,$A137,Movements!$D$5:$D$204,$C137,Movements!$A$5:$A$204,"&gt;"&amp;$E137)))</f>
        <v/>
      </c>
      <c r="L137" s="14">
        <f>IF($A137="","",IF($E137="","",TODAY()-$E137))</f>
        <v/>
      </c>
      <c r="M137" s="12">
        <f>IF($A137="","",IF(COUNTIF(SKUs!$A$5:$A$104,$A137)=0,"⚠ this SKU is not on the SKUs tab",IF(COUNTIF(Layout!$D$5:$D$204,$C137)=0,"⚠ this bin is not on the Layout tab",IF(LEFT($C137,1)&lt;&gt;$B137,"⚠ the bin prefix does not match the zone",IF($D137&lt;0,"⚠ negative quantity — a movement is missing",IF(COUNTIFS(Locations!$A$5:$A$204,$A137,Locations!$C$5:$C$204,$C137)&gt;1,"⚠ this SKU and bin are listed twice",IF(AND($E137&lt;&gt;"",$F137&lt;&gt;0),"last count was out by "&amp;TEXT($F137,"+#,##0;-#,##0"),"")))))))</f>
        <v/>
      </c>
      <c r="N137" s="12">
        <f>IF($A137="","",$A137&amp;"#"&amp;COUNTIFS($A$5:$A137,$A137))</f>
        <v/>
      </c>
    </row>
    <row r="138">
      <c r="A138" s="9" t="n"/>
      <c r="B138" s="9" t="n"/>
      <c r="C138" s="9" t="n"/>
      <c r="D138" s="10" t="n"/>
      <c r="E138" s="11">
        <f>IF($A138="","",IFERROR(IF(SUMPRODUCT(MAX((Counts!$B$5:$B$154=$A138)*(Counts!$C$5:$C$154=$C138)*Counts!$A$5:$A$154))=0,"",SUMPRODUCT(MAX((Counts!$B$5:$B$154=$A138)*(Counts!$C$5:$C$154=$C138)*Counts!$A$5:$A$154))),""))</f>
        <v/>
      </c>
      <c r="F138" s="7">
        <f>IF($A138="","",IF($E138="","",SUMIFS(Counts!$D$5:$D$154,Counts!$B$5:$B$154,$A138,Counts!$C$5:$C$154,$C138,Counts!$A$5:$A$154,$E138)-$D138))</f>
        <v/>
      </c>
      <c r="G138" s="12">
        <f>IF($A138="","",IFERROR(VLOOKUP($A138,SKUs!$A$5:$E$104,2,FALSE),""))</f>
        <v/>
      </c>
      <c r="H138" s="13">
        <f>IF($A138="","",IFERROR(VLOOKUP($A138,SKUs!$A$5:$E$104,3,FALSE),0))</f>
        <v/>
      </c>
      <c r="I138" s="13">
        <f>IF($A138="","",$D138*$H138)</f>
        <v/>
      </c>
      <c r="J138" s="14">
        <f>IF($A138="","",IFERROR(VLOOKUP($C138,Layout!$D$5:$G$204,2,FALSE),""))</f>
        <v/>
      </c>
      <c r="K138" s="14">
        <f>IF($A138="","",IF($E138="","",SUMIFS(Movements!$F$5:$F$204,Movements!$C$5:$C$204,$A138,Movements!$E$5:$E$204,$C138,Movements!$A$5:$A$204,"&gt;"&amp;$E138)-SUMIFS(Movements!$F$5:$F$204,Movements!$C$5:$C$204,$A138,Movements!$D$5:$D$204,$C138,Movements!$A$5:$A$204,"&gt;"&amp;$E138)))</f>
        <v/>
      </c>
      <c r="L138" s="14">
        <f>IF($A138="","",IF($E138="","",TODAY()-$E138))</f>
        <v/>
      </c>
      <c r="M138" s="12">
        <f>IF($A138="","",IF(COUNTIF(SKUs!$A$5:$A$104,$A138)=0,"⚠ this SKU is not on the SKUs tab",IF(COUNTIF(Layout!$D$5:$D$204,$C138)=0,"⚠ this bin is not on the Layout tab",IF(LEFT($C138,1)&lt;&gt;$B138,"⚠ the bin prefix does not match the zone",IF($D138&lt;0,"⚠ negative quantity — a movement is missing",IF(COUNTIFS(Locations!$A$5:$A$204,$A138,Locations!$C$5:$C$204,$C138)&gt;1,"⚠ this SKU and bin are listed twice",IF(AND($E138&lt;&gt;"",$F138&lt;&gt;0),"last count was out by "&amp;TEXT($F138,"+#,##0;-#,##0"),"")))))))</f>
        <v/>
      </c>
      <c r="N138" s="12">
        <f>IF($A138="","",$A138&amp;"#"&amp;COUNTIFS($A$5:$A138,$A138))</f>
        <v/>
      </c>
    </row>
    <row r="139">
      <c r="A139" s="9" t="n"/>
      <c r="B139" s="9" t="n"/>
      <c r="C139" s="9" t="n"/>
      <c r="D139" s="10" t="n"/>
      <c r="E139" s="11">
        <f>IF($A139="","",IFERROR(IF(SUMPRODUCT(MAX((Counts!$B$5:$B$154=$A139)*(Counts!$C$5:$C$154=$C139)*Counts!$A$5:$A$154))=0,"",SUMPRODUCT(MAX((Counts!$B$5:$B$154=$A139)*(Counts!$C$5:$C$154=$C139)*Counts!$A$5:$A$154))),""))</f>
        <v/>
      </c>
      <c r="F139" s="7">
        <f>IF($A139="","",IF($E139="","",SUMIFS(Counts!$D$5:$D$154,Counts!$B$5:$B$154,$A139,Counts!$C$5:$C$154,$C139,Counts!$A$5:$A$154,$E139)-$D139))</f>
        <v/>
      </c>
      <c r="G139" s="12">
        <f>IF($A139="","",IFERROR(VLOOKUP($A139,SKUs!$A$5:$E$104,2,FALSE),""))</f>
        <v/>
      </c>
      <c r="H139" s="13">
        <f>IF($A139="","",IFERROR(VLOOKUP($A139,SKUs!$A$5:$E$104,3,FALSE),0))</f>
        <v/>
      </c>
      <c r="I139" s="13">
        <f>IF($A139="","",$D139*$H139)</f>
        <v/>
      </c>
      <c r="J139" s="14">
        <f>IF($A139="","",IFERROR(VLOOKUP($C139,Layout!$D$5:$G$204,2,FALSE),""))</f>
        <v/>
      </c>
      <c r="K139" s="14">
        <f>IF($A139="","",IF($E139="","",SUMIFS(Movements!$F$5:$F$204,Movements!$C$5:$C$204,$A139,Movements!$E$5:$E$204,$C139,Movements!$A$5:$A$204,"&gt;"&amp;$E139)-SUMIFS(Movements!$F$5:$F$204,Movements!$C$5:$C$204,$A139,Movements!$D$5:$D$204,$C139,Movements!$A$5:$A$204,"&gt;"&amp;$E139)))</f>
        <v/>
      </c>
      <c r="L139" s="14">
        <f>IF($A139="","",IF($E139="","",TODAY()-$E139))</f>
        <v/>
      </c>
      <c r="M139" s="12">
        <f>IF($A139="","",IF(COUNTIF(SKUs!$A$5:$A$104,$A139)=0,"⚠ this SKU is not on the SKUs tab",IF(COUNTIF(Layout!$D$5:$D$204,$C139)=0,"⚠ this bin is not on the Layout tab",IF(LEFT($C139,1)&lt;&gt;$B139,"⚠ the bin prefix does not match the zone",IF($D139&lt;0,"⚠ negative quantity — a movement is missing",IF(COUNTIFS(Locations!$A$5:$A$204,$A139,Locations!$C$5:$C$204,$C139)&gt;1,"⚠ this SKU and bin are listed twice",IF(AND($E139&lt;&gt;"",$F139&lt;&gt;0),"last count was out by "&amp;TEXT($F139,"+#,##0;-#,##0"),"")))))))</f>
        <v/>
      </c>
      <c r="N139" s="12">
        <f>IF($A139="","",$A139&amp;"#"&amp;COUNTIFS($A$5:$A139,$A139))</f>
        <v/>
      </c>
    </row>
    <row r="140">
      <c r="A140" s="9" t="n"/>
      <c r="B140" s="9" t="n"/>
      <c r="C140" s="9" t="n"/>
      <c r="D140" s="10" t="n"/>
      <c r="E140" s="11">
        <f>IF($A140="","",IFERROR(IF(SUMPRODUCT(MAX((Counts!$B$5:$B$154=$A140)*(Counts!$C$5:$C$154=$C140)*Counts!$A$5:$A$154))=0,"",SUMPRODUCT(MAX((Counts!$B$5:$B$154=$A140)*(Counts!$C$5:$C$154=$C140)*Counts!$A$5:$A$154))),""))</f>
        <v/>
      </c>
      <c r="F140" s="7">
        <f>IF($A140="","",IF($E140="","",SUMIFS(Counts!$D$5:$D$154,Counts!$B$5:$B$154,$A140,Counts!$C$5:$C$154,$C140,Counts!$A$5:$A$154,$E140)-$D140))</f>
        <v/>
      </c>
      <c r="G140" s="12">
        <f>IF($A140="","",IFERROR(VLOOKUP($A140,SKUs!$A$5:$E$104,2,FALSE),""))</f>
        <v/>
      </c>
      <c r="H140" s="13">
        <f>IF($A140="","",IFERROR(VLOOKUP($A140,SKUs!$A$5:$E$104,3,FALSE),0))</f>
        <v/>
      </c>
      <c r="I140" s="13">
        <f>IF($A140="","",$D140*$H140)</f>
        <v/>
      </c>
      <c r="J140" s="14">
        <f>IF($A140="","",IFERROR(VLOOKUP($C140,Layout!$D$5:$G$204,2,FALSE),""))</f>
        <v/>
      </c>
      <c r="K140" s="14">
        <f>IF($A140="","",IF($E140="","",SUMIFS(Movements!$F$5:$F$204,Movements!$C$5:$C$204,$A140,Movements!$E$5:$E$204,$C140,Movements!$A$5:$A$204,"&gt;"&amp;$E140)-SUMIFS(Movements!$F$5:$F$204,Movements!$C$5:$C$204,$A140,Movements!$D$5:$D$204,$C140,Movements!$A$5:$A$204,"&gt;"&amp;$E140)))</f>
        <v/>
      </c>
      <c r="L140" s="14">
        <f>IF($A140="","",IF($E140="","",TODAY()-$E140))</f>
        <v/>
      </c>
      <c r="M140" s="12">
        <f>IF($A140="","",IF(COUNTIF(SKUs!$A$5:$A$104,$A140)=0,"⚠ this SKU is not on the SKUs tab",IF(COUNTIF(Layout!$D$5:$D$204,$C140)=0,"⚠ this bin is not on the Layout tab",IF(LEFT($C140,1)&lt;&gt;$B140,"⚠ the bin prefix does not match the zone",IF($D140&lt;0,"⚠ negative quantity — a movement is missing",IF(COUNTIFS(Locations!$A$5:$A$204,$A140,Locations!$C$5:$C$204,$C140)&gt;1,"⚠ this SKU and bin are listed twice",IF(AND($E140&lt;&gt;"",$F140&lt;&gt;0),"last count was out by "&amp;TEXT($F140,"+#,##0;-#,##0"),"")))))))</f>
        <v/>
      </c>
      <c r="N140" s="12">
        <f>IF($A140="","",$A140&amp;"#"&amp;COUNTIFS($A$5:$A140,$A140))</f>
        <v/>
      </c>
    </row>
    <row r="141">
      <c r="A141" s="9" t="n"/>
      <c r="B141" s="9" t="n"/>
      <c r="C141" s="9" t="n"/>
      <c r="D141" s="10" t="n"/>
      <c r="E141" s="11">
        <f>IF($A141="","",IFERROR(IF(SUMPRODUCT(MAX((Counts!$B$5:$B$154=$A141)*(Counts!$C$5:$C$154=$C141)*Counts!$A$5:$A$154))=0,"",SUMPRODUCT(MAX((Counts!$B$5:$B$154=$A141)*(Counts!$C$5:$C$154=$C141)*Counts!$A$5:$A$154))),""))</f>
        <v/>
      </c>
      <c r="F141" s="7">
        <f>IF($A141="","",IF($E141="","",SUMIFS(Counts!$D$5:$D$154,Counts!$B$5:$B$154,$A141,Counts!$C$5:$C$154,$C141,Counts!$A$5:$A$154,$E141)-$D141))</f>
        <v/>
      </c>
      <c r="G141" s="12">
        <f>IF($A141="","",IFERROR(VLOOKUP($A141,SKUs!$A$5:$E$104,2,FALSE),""))</f>
        <v/>
      </c>
      <c r="H141" s="13">
        <f>IF($A141="","",IFERROR(VLOOKUP($A141,SKUs!$A$5:$E$104,3,FALSE),0))</f>
        <v/>
      </c>
      <c r="I141" s="13">
        <f>IF($A141="","",$D141*$H141)</f>
        <v/>
      </c>
      <c r="J141" s="14">
        <f>IF($A141="","",IFERROR(VLOOKUP($C141,Layout!$D$5:$G$204,2,FALSE),""))</f>
        <v/>
      </c>
      <c r="K141" s="14">
        <f>IF($A141="","",IF($E141="","",SUMIFS(Movements!$F$5:$F$204,Movements!$C$5:$C$204,$A141,Movements!$E$5:$E$204,$C141,Movements!$A$5:$A$204,"&gt;"&amp;$E141)-SUMIFS(Movements!$F$5:$F$204,Movements!$C$5:$C$204,$A141,Movements!$D$5:$D$204,$C141,Movements!$A$5:$A$204,"&gt;"&amp;$E141)))</f>
        <v/>
      </c>
      <c r="L141" s="14">
        <f>IF($A141="","",IF($E141="","",TODAY()-$E141))</f>
        <v/>
      </c>
      <c r="M141" s="12">
        <f>IF($A141="","",IF(COUNTIF(SKUs!$A$5:$A$104,$A141)=0,"⚠ this SKU is not on the SKUs tab",IF(COUNTIF(Layout!$D$5:$D$204,$C141)=0,"⚠ this bin is not on the Layout tab",IF(LEFT($C141,1)&lt;&gt;$B141,"⚠ the bin prefix does not match the zone",IF($D141&lt;0,"⚠ negative quantity — a movement is missing",IF(COUNTIFS(Locations!$A$5:$A$204,$A141,Locations!$C$5:$C$204,$C141)&gt;1,"⚠ this SKU and bin are listed twice",IF(AND($E141&lt;&gt;"",$F141&lt;&gt;0),"last count was out by "&amp;TEXT($F141,"+#,##0;-#,##0"),"")))))))</f>
        <v/>
      </c>
      <c r="N141" s="12">
        <f>IF($A141="","",$A141&amp;"#"&amp;COUNTIFS($A$5:$A141,$A141))</f>
        <v/>
      </c>
    </row>
    <row r="142">
      <c r="A142" s="9" t="n"/>
      <c r="B142" s="9" t="n"/>
      <c r="C142" s="9" t="n"/>
      <c r="D142" s="10" t="n"/>
      <c r="E142" s="11">
        <f>IF($A142="","",IFERROR(IF(SUMPRODUCT(MAX((Counts!$B$5:$B$154=$A142)*(Counts!$C$5:$C$154=$C142)*Counts!$A$5:$A$154))=0,"",SUMPRODUCT(MAX((Counts!$B$5:$B$154=$A142)*(Counts!$C$5:$C$154=$C142)*Counts!$A$5:$A$154))),""))</f>
        <v/>
      </c>
      <c r="F142" s="7">
        <f>IF($A142="","",IF($E142="","",SUMIFS(Counts!$D$5:$D$154,Counts!$B$5:$B$154,$A142,Counts!$C$5:$C$154,$C142,Counts!$A$5:$A$154,$E142)-$D142))</f>
        <v/>
      </c>
      <c r="G142" s="12">
        <f>IF($A142="","",IFERROR(VLOOKUP($A142,SKUs!$A$5:$E$104,2,FALSE),""))</f>
        <v/>
      </c>
      <c r="H142" s="13">
        <f>IF($A142="","",IFERROR(VLOOKUP($A142,SKUs!$A$5:$E$104,3,FALSE),0))</f>
        <v/>
      </c>
      <c r="I142" s="13">
        <f>IF($A142="","",$D142*$H142)</f>
        <v/>
      </c>
      <c r="J142" s="14">
        <f>IF($A142="","",IFERROR(VLOOKUP($C142,Layout!$D$5:$G$204,2,FALSE),""))</f>
        <v/>
      </c>
      <c r="K142" s="14">
        <f>IF($A142="","",IF($E142="","",SUMIFS(Movements!$F$5:$F$204,Movements!$C$5:$C$204,$A142,Movements!$E$5:$E$204,$C142,Movements!$A$5:$A$204,"&gt;"&amp;$E142)-SUMIFS(Movements!$F$5:$F$204,Movements!$C$5:$C$204,$A142,Movements!$D$5:$D$204,$C142,Movements!$A$5:$A$204,"&gt;"&amp;$E142)))</f>
        <v/>
      </c>
      <c r="L142" s="14">
        <f>IF($A142="","",IF($E142="","",TODAY()-$E142))</f>
        <v/>
      </c>
      <c r="M142" s="12">
        <f>IF($A142="","",IF(COUNTIF(SKUs!$A$5:$A$104,$A142)=0,"⚠ this SKU is not on the SKUs tab",IF(COUNTIF(Layout!$D$5:$D$204,$C142)=0,"⚠ this bin is not on the Layout tab",IF(LEFT($C142,1)&lt;&gt;$B142,"⚠ the bin prefix does not match the zone",IF($D142&lt;0,"⚠ negative quantity — a movement is missing",IF(COUNTIFS(Locations!$A$5:$A$204,$A142,Locations!$C$5:$C$204,$C142)&gt;1,"⚠ this SKU and bin are listed twice",IF(AND($E142&lt;&gt;"",$F142&lt;&gt;0),"last count was out by "&amp;TEXT($F142,"+#,##0;-#,##0"),"")))))))</f>
        <v/>
      </c>
      <c r="N142" s="12">
        <f>IF($A142="","",$A142&amp;"#"&amp;COUNTIFS($A$5:$A142,$A142))</f>
        <v/>
      </c>
    </row>
    <row r="143">
      <c r="A143" s="9" t="n"/>
      <c r="B143" s="9" t="n"/>
      <c r="C143" s="9" t="n"/>
      <c r="D143" s="10" t="n"/>
      <c r="E143" s="11">
        <f>IF($A143="","",IFERROR(IF(SUMPRODUCT(MAX((Counts!$B$5:$B$154=$A143)*(Counts!$C$5:$C$154=$C143)*Counts!$A$5:$A$154))=0,"",SUMPRODUCT(MAX((Counts!$B$5:$B$154=$A143)*(Counts!$C$5:$C$154=$C143)*Counts!$A$5:$A$154))),""))</f>
        <v/>
      </c>
      <c r="F143" s="7">
        <f>IF($A143="","",IF($E143="","",SUMIFS(Counts!$D$5:$D$154,Counts!$B$5:$B$154,$A143,Counts!$C$5:$C$154,$C143,Counts!$A$5:$A$154,$E143)-$D143))</f>
        <v/>
      </c>
      <c r="G143" s="12">
        <f>IF($A143="","",IFERROR(VLOOKUP($A143,SKUs!$A$5:$E$104,2,FALSE),""))</f>
        <v/>
      </c>
      <c r="H143" s="13">
        <f>IF($A143="","",IFERROR(VLOOKUP($A143,SKUs!$A$5:$E$104,3,FALSE),0))</f>
        <v/>
      </c>
      <c r="I143" s="13">
        <f>IF($A143="","",$D143*$H143)</f>
        <v/>
      </c>
      <c r="J143" s="14">
        <f>IF($A143="","",IFERROR(VLOOKUP($C143,Layout!$D$5:$G$204,2,FALSE),""))</f>
        <v/>
      </c>
      <c r="K143" s="14">
        <f>IF($A143="","",IF($E143="","",SUMIFS(Movements!$F$5:$F$204,Movements!$C$5:$C$204,$A143,Movements!$E$5:$E$204,$C143,Movements!$A$5:$A$204,"&gt;"&amp;$E143)-SUMIFS(Movements!$F$5:$F$204,Movements!$C$5:$C$204,$A143,Movements!$D$5:$D$204,$C143,Movements!$A$5:$A$204,"&gt;"&amp;$E143)))</f>
        <v/>
      </c>
      <c r="L143" s="14">
        <f>IF($A143="","",IF($E143="","",TODAY()-$E143))</f>
        <v/>
      </c>
      <c r="M143" s="12">
        <f>IF($A143="","",IF(COUNTIF(SKUs!$A$5:$A$104,$A143)=0,"⚠ this SKU is not on the SKUs tab",IF(COUNTIF(Layout!$D$5:$D$204,$C143)=0,"⚠ this bin is not on the Layout tab",IF(LEFT($C143,1)&lt;&gt;$B143,"⚠ the bin prefix does not match the zone",IF($D143&lt;0,"⚠ negative quantity — a movement is missing",IF(COUNTIFS(Locations!$A$5:$A$204,$A143,Locations!$C$5:$C$204,$C143)&gt;1,"⚠ this SKU and bin are listed twice",IF(AND($E143&lt;&gt;"",$F143&lt;&gt;0),"last count was out by "&amp;TEXT($F143,"+#,##0;-#,##0"),"")))))))</f>
        <v/>
      </c>
      <c r="N143" s="12">
        <f>IF($A143="","",$A143&amp;"#"&amp;COUNTIFS($A$5:$A143,$A143))</f>
        <v/>
      </c>
    </row>
    <row r="144">
      <c r="A144" s="9" t="n"/>
      <c r="B144" s="9" t="n"/>
      <c r="C144" s="9" t="n"/>
      <c r="D144" s="10" t="n"/>
      <c r="E144" s="11">
        <f>IF($A144="","",IFERROR(IF(SUMPRODUCT(MAX((Counts!$B$5:$B$154=$A144)*(Counts!$C$5:$C$154=$C144)*Counts!$A$5:$A$154))=0,"",SUMPRODUCT(MAX((Counts!$B$5:$B$154=$A144)*(Counts!$C$5:$C$154=$C144)*Counts!$A$5:$A$154))),""))</f>
        <v/>
      </c>
      <c r="F144" s="7">
        <f>IF($A144="","",IF($E144="","",SUMIFS(Counts!$D$5:$D$154,Counts!$B$5:$B$154,$A144,Counts!$C$5:$C$154,$C144,Counts!$A$5:$A$154,$E144)-$D144))</f>
        <v/>
      </c>
      <c r="G144" s="12">
        <f>IF($A144="","",IFERROR(VLOOKUP($A144,SKUs!$A$5:$E$104,2,FALSE),""))</f>
        <v/>
      </c>
      <c r="H144" s="13">
        <f>IF($A144="","",IFERROR(VLOOKUP($A144,SKUs!$A$5:$E$104,3,FALSE),0))</f>
        <v/>
      </c>
      <c r="I144" s="13">
        <f>IF($A144="","",$D144*$H144)</f>
        <v/>
      </c>
      <c r="J144" s="14">
        <f>IF($A144="","",IFERROR(VLOOKUP($C144,Layout!$D$5:$G$204,2,FALSE),""))</f>
        <v/>
      </c>
      <c r="K144" s="14">
        <f>IF($A144="","",IF($E144="","",SUMIFS(Movements!$F$5:$F$204,Movements!$C$5:$C$204,$A144,Movements!$E$5:$E$204,$C144,Movements!$A$5:$A$204,"&gt;"&amp;$E144)-SUMIFS(Movements!$F$5:$F$204,Movements!$C$5:$C$204,$A144,Movements!$D$5:$D$204,$C144,Movements!$A$5:$A$204,"&gt;"&amp;$E144)))</f>
        <v/>
      </c>
      <c r="L144" s="14">
        <f>IF($A144="","",IF($E144="","",TODAY()-$E144))</f>
        <v/>
      </c>
      <c r="M144" s="12">
        <f>IF($A144="","",IF(COUNTIF(SKUs!$A$5:$A$104,$A144)=0,"⚠ this SKU is not on the SKUs tab",IF(COUNTIF(Layout!$D$5:$D$204,$C144)=0,"⚠ this bin is not on the Layout tab",IF(LEFT($C144,1)&lt;&gt;$B144,"⚠ the bin prefix does not match the zone",IF($D144&lt;0,"⚠ negative quantity — a movement is missing",IF(COUNTIFS(Locations!$A$5:$A$204,$A144,Locations!$C$5:$C$204,$C144)&gt;1,"⚠ this SKU and bin are listed twice",IF(AND($E144&lt;&gt;"",$F144&lt;&gt;0),"last count was out by "&amp;TEXT($F144,"+#,##0;-#,##0"),"")))))))</f>
        <v/>
      </c>
      <c r="N144" s="12">
        <f>IF($A144="","",$A144&amp;"#"&amp;COUNTIFS($A$5:$A144,$A144))</f>
        <v/>
      </c>
    </row>
    <row r="145">
      <c r="A145" s="9" t="n"/>
      <c r="B145" s="9" t="n"/>
      <c r="C145" s="9" t="n"/>
      <c r="D145" s="10" t="n"/>
      <c r="E145" s="11">
        <f>IF($A145="","",IFERROR(IF(SUMPRODUCT(MAX((Counts!$B$5:$B$154=$A145)*(Counts!$C$5:$C$154=$C145)*Counts!$A$5:$A$154))=0,"",SUMPRODUCT(MAX((Counts!$B$5:$B$154=$A145)*(Counts!$C$5:$C$154=$C145)*Counts!$A$5:$A$154))),""))</f>
        <v/>
      </c>
      <c r="F145" s="7">
        <f>IF($A145="","",IF($E145="","",SUMIFS(Counts!$D$5:$D$154,Counts!$B$5:$B$154,$A145,Counts!$C$5:$C$154,$C145,Counts!$A$5:$A$154,$E145)-$D145))</f>
        <v/>
      </c>
      <c r="G145" s="12">
        <f>IF($A145="","",IFERROR(VLOOKUP($A145,SKUs!$A$5:$E$104,2,FALSE),""))</f>
        <v/>
      </c>
      <c r="H145" s="13">
        <f>IF($A145="","",IFERROR(VLOOKUP($A145,SKUs!$A$5:$E$104,3,FALSE),0))</f>
        <v/>
      </c>
      <c r="I145" s="13">
        <f>IF($A145="","",$D145*$H145)</f>
        <v/>
      </c>
      <c r="J145" s="14">
        <f>IF($A145="","",IFERROR(VLOOKUP($C145,Layout!$D$5:$G$204,2,FALSE),""))</f>
        <v/>
      </c>
      <c r="K145" s="14">
        <f>IF($A145="","",IF($E145="","",SUMIFS(Movements!$F$5:$F$204,Movements!$C$5:$C$204,$A145,Movements!$E$5:$E$204,$C145,Movements!$A$5:$A$204,"&gt;"&amp;$E145)-SUMIFS(Movements!$F$5:$F$204,Movements!$C$5:$C$204,$A145,Movements!$D$5:$D$204,$C145,Movements!$A$5:$A$204,"&gt;"&amp;$E145)))</f>
        <v/>
      </c>
      <c r="L145" s="14">
        <f>IF($A145="","",IF($E145="","",TODAY()-$E145))</f>
        <v/>
      </c>
      <c r="M145" s="12">
        <f>IF($A145="","",IF(COUNTIF(SKUs!$A$5:$A$104,$A145)=0,"⚠ this SKU is not on the SKUs tab",IF(COUNTIF(Layout!$D$5:$D$204,$C145)=0,"⚠ this bin is not on the Layout tab",IF(LEFT($C145,1)&lt;&gt;$B145,"⚠ the bin prefix does not match the zone",IF($D145&lt;0,"⚠ negative quantity — a movement is missing",IF(COUNTIFS(Locations!$A$5:$A$204,$A145,Locations!$C$5:$C$204,$C145)&gt;1,"⚠ this SKU and bin are listed twice",IF(AND($E145&lt;&gt;"",$F145&lt;&gt;0),"last count was out by "&amp;TEXT($F145,"+#,##0;-#,##0"),"")))))))</f>
        <v/>
      </c>
      <c r="N145" s="12">
        <f>IF($A145="","",$A145&amp;"#"&amp;COUNTIFS($A$5:$A145,$A145))</f>
        <v/>
      </c>
    </row>
    <row r="146">
      <c r="A146" s="9" t="n"/>
      <c r="B146" s="9" t="n"/>
      <c r="C146" s="9" t="n"/>
      <c r="D146" s="10" t="n"/>
      <c r="E146" s="11">
        <f>IF($A146="","",IFERROR(IF(SUMPRODUCT(MAX((Counts!$B$5:$B$154=$A146)*(Counts!$C$5:$C$154=$C146)*Counts!$A$5:$A$154))=0,"",SUMPRODUCT(MAX((Counts!$B$5:$B$154=$A146)*(Counts!$C$5:$C$154=$C146)*Counts!$A$5:$A$154))),""))</f>
        <v/>
      </c>
      <c r="F146" s="7">
        <f>IF($A146="","",IF($E146="","",SUMIFS(Counts!$D$5:$D$154,Counts!$B$5:$B$154,$A146,Counts!$C$5:$C$154,$C146,Counts!$A$5:$A$154,$E146)-$D146))</f>
        <v/>
      </c>
      <c r="G146" s="12">
        <f>IF($A146="","",IFERROR(VLOOKUP($A146,SKUs!$A$5:$E$104,2,FALSE),""))</f>
        <v/>
      </c>
      <c r="H146" s="13">
        <f>IF($A146="","",IFERROR(VLOOKUP($A146,SKUs!$A$5:$E$104,3,FALSE),0))</f>
        <v/>
      </c>
      <c r="I146" s="13">
        <f>IF($A146="","",$D146*$H146)</f>
        <v/>
      </c>
      <c r="J146" s="14">
        <f>IF($A146="","",IFERROR(VLOOKUP($C146,Layout!$D$5:$G$204,2,FALSE),""))</f>
        <v/>
      </c>
      <c r="K146" s="14">
        <f>IF($A146="","",IF($E146="","",SUMIFS(Movements!$F$5:$F$204,Movements!$C$5:$C$204,$A146,Movements!$E$5:$E$204,$C146,Movements!$A$5:$A$204,"&gt;"&amp;$E146)-SUMIFS(Movements!$F$5:$F$204,Movements!$C$5:$C$204,$A146,Movements!$D$5:$D$204,$C146,Movements!$A$5:$A$204,"&gt;"&amp;$E146)))</f>
        <v/>
      </c>
      <c r="L146" s="14">
        <f>IF($A146="","",IF($E146="","",TODAY()-$E146))</f>
        <v/>
      </c>
      <c r="M146" s="12">
        <f>IF($A146="","",IF(COUNTIF(SKUs!$A$5:$A$104,$A146)=0,"⚠ this SKU is not on the SKUs tab",IF(COUNTIF(Layout!$D$5:$D$204,$C146)=0,"⚠ this bin is not on the Layout tab",IF(LEFT($C146,1)&lt;&gt;$B146,"⚠ the bin prefix does not match the zone",IF($D146&lt;0,"⚠ negative quantity — a movement is missing",IF(COUNTIFS(Locations!$A$5:$A$204,$A146,Locations!$C$5:$C$204,$C146)&gt;1,"⚠ this SKU and bin are listed twice",IF(AND($E146&lt;&gt;"",$F146&lt;&gt;0),"last count was out by "&amp;TEXT($F146,"+#,##0;-#,##0"),"")))))))</f>
        <v/>
      </c>
      <c r="N146" s="12">
        <f>IF($A146="","",$A146&amp;"#"&amp;COUNTIFS($A$5:$A146,$A146))</f>
        <v/>
      </c>
    </row>
    <row r="147">
      <c r="A147" s="9" t="n"/>
      <c r="B147" s="9" t="n"/>
      <c r="C147" s="9" t="n"/>
      <c r="D147" s="10" t="n"/>
      <c r="E147" s="11">
        <f>IF($A147="","",IFERROR(IF(SUMPRODUCT(MAX((Counts!$B$5:$B$154=$A147)*(Counts!$C$5:$C$154=$C147)*Counts!$A$5:$A$154))=0,"",SUMPRODUCT(MAX((Counts!$B$5:$B$154=$A147)*(Counts!$C$5:$C$154=$C147)*Counts!$A$5:$A$154))),""))</f>
        <v/>
      </c>
      <c r="F147" s="7">
        <f>IF($A147="","",IF($E147="","",SUMIFS(Counts!$D$5:$D$154,Counts!$B$5:$B$154,$A147,Counts!$C$5:$C$154,$C147,Counts!$A$5:$A$154,$E147)-$D147))</f>
        <v/>
      </c>
      <c r="G147" s="12">
        <f>IF($A147="","",IFERROR(VLOOKUP($A147,SKUs!$A$5:$E$104,2,FALSE),""))</f>
        <v/>
      </c>
      <c r="H147" s="13">
        <f>IF($A147="","",IFERROR(VLOOKUP($A147,SKUs!$A$5:$E$104,3,FALSE),0))</f>
        <v/>
      </c>
      <c r="I147" s="13">
        <f>IF($A147="","",$D147*$H147)</f>
        <v/>
      </c>
      <c r="J147" s="14">
        <f>IF($A147="","",IFERROR(VLOOKUP($C147,Layout!$D$5:$G$204,2,FALSE),""))</f>
        <v/>
      </c>
      <c r="K147" s="14">
        <f>IF($A147="","",IF($E147="","",SUMIFS(Movements!$F$5:$F$204,Movements!$C$5:$C$204,$A147,Movements!$E$5:$E$204,$C147,Movements!$A$5:$A$204,"&gt;"&amp;$E147)-SUMIFS(Movements!$F$5:$F$204,Movements!$C$5:$C$204,$A147,Movements!$D$5:$D$204,$C147,Movements!$A$5:$A$204,"&gt;"&amp;$E147)))</f>
        <v/>
      </c>
      <c r="L147" s="14">
        <f>IF($A147="","",IF($E147="","",TODAY()-$E147))</f>
        <v/>
      </c>
      <c r="M147" s="12">
        <f>IF($A147="","",IF(COUNTIF(SKUs!$A$5:$A$104,$A147)=0,"⚠ this SKU is not on the SKUs tab",IF(COUNTIF(Layout!$D$5:$D$204,$C147)=0,"⚠ this bin is not on the Layout tab",IF(LEFT($C147,1)&lt;&gt;$B147,"⚠ the bin prefix does not match the zone",IF($D147&lt;0,"⚠ negative quantity — a movement is missing",IF(COUNTIFS(Locations!$A$5:$A$204,$A147,Locations!$C$5:$C$204,$C147)&gt;1,"⚠ this SKU and bin are listed twice",IF(AND($E147&lt;&gt;"",$F147&lt;&gt;0),"last count was out by "&amp;TEXT($F147,"+#,##0;-#,##0"),"")))))))</f>
        <v/>
      </c>
      <c r="N147" s="12">
        <f>IF($A147="","",$A147&amp;"#"&amp;COUNTIFS($A$5:$A147,$A147))</f>
        <v/>
      </c>
    </row>
    <row r="148">
      <c r="A148" s="9" t="n"/>
      <c r="B148" s="9" t="n"/>
      <c r="C148" s="9" t="n"/>
      <c r="D148" s="10" t="n"/>
      <c r="E148" s="11">
        <f>IF($A148="","",IFERROR(IF(SUMPRODUCT(MAX((Counts!$B$5:$B$154=$A148)*(Counts!$C$5:$C$154=$C148)*Counts!$A$5:$A$154))=0,"",SUMPRODUCT(MAX((Counts!$B$5:$B$154=$A148)*(Counts!$C$5:$C$154=$C148)*Counts!$A$5:$A$154))),""))</f>
        <v/>
      </c>
      <c r="F148" s="7">
        <f>IF($A148="","",IF($E148="","",SUMIFS(Counts!$D$5:$D$154,Counts!$B$5:$B$154,$A148,Counts!$C$5:$C$154,$C148,Counts!$A$5:$A$154,$E148)-$D148))</f>
        <v/>
      </c>
      <c r="G148" s="12">
        <f>IF($A148="","",IFERROR(VLOOKUP($A148,SKUs!$A$5:$E$104,2,FALSE),""))</f>
        <v/>
      </c>
      <c r="H148" s="13">
        <f>IF($A148="","",IFERROR(VLOOKUP($A148,SKUs!$A$5:$E$104,3,FALSE),0))</f>
        <v/>
      </c>
      <c r="I148" s="13">
        <f>IF($A148="","",$D148*$H148)</f>
        <v/>
      </c>
      <c r="J148" s="14">
        <f>IF($A148="","",IFERROR(VLOOKUP($C148,Layout!$D$5:$G$204,2,FALSE),""))</f>
        <v/>
      </c>
      <c r="K148" s="14">
        <f>IF($A148="","",IF($E148="","",SUMIFS(Movements!$F$5:$F$204,Movements!$C$5:$C$204,$A148,Movements!$E$5:$E$204,$C148,Movements!$A$5:$A$204,"&gt;"&amp;$E148)-SUMIFS(Movements!$F$5:$F$204,Movements!$C$5:$C$204,$A148,Movements!$D$5:$D$204,$C148,Movements!$A$5:$A$204,"&gt;"&amp;$E148)))</f>
        <v/>
      </c>
      <c r="L148" s="14">
        <f>IF($A148="","",IF($E148="","",TODAY()-$E148))</f>
        <v/>
      </c>
      <c r="M148" s="12">
        <f>IF($A148="","",IF(COUNTIF(SKUs!$A$5:$A$104,$A148)=0,"⚠ this SKU is not on the SKUs tab",IF(COUNTIF(Layout!$D$5:$D$204,$C148)=0,"⚠ this bin is not on the Layout tab",IF(LEFT($C148,1)&lt;&gt;$B148,"⚠ the bin prefix does not match the zone",IF($D148&lt;0,"⚠ negative quantity — a movement is missing",IF(COUNTIFS(Locations!$A$5:$A$204,$A148,Locations!$C$5:$C$204,$C148)&gt;1,"⚠ this SKU and bin are listed twice",IF(AND($E148&lt;&gt;"",$F148&lt;&gt;0),"last count was out by "&amp;TEXT($F148,"+#,##0;-#,##0"),"")))))))</f>
        <v/>
      </c>
      <c r="N148" s="12">
        <f>IF($A148="","",$A148&amp;"#"&amp;COUNTIFS($A$5:$A148,$A148))</f>
        <v/>
      </c>
    </row>
    <row r="149">
      <c r="A149" s="9" t="n"/>
      <c r="B149" s="9" t="n"/>
      <c r="C149" s="9" t="n"/>
      <c r="D149" s="10" t="n"/>
      <c r="E149" s="11">
        <f>IF($A149="","",IFERROR(IF(SUMPRODUCT(MAX((Counts!$B$5:$B$154=$A149)*(Counts!$C$5:$C$154=$C149)*Counts!$A$5:$A$154))=0,"",SUMPRODUCT(MAX((Counts!$B$5:$B$154=$A149)*(Counts!$C$5:$C$154=$C149)*Counts!$A$5:$A$154))),""))</f>
        <v/>
      </c>
      <c r="F149" s="7">
        <f>IF($A149="","",IF($E149="","",SUMIFS(Counts!$D$5:$D$154,Counts!$B$5:$B$154,$A149,Counts!$C$5:$C$154,$C149,Counts!$A$5:$A$154,$E149)-$D149))</f>
        <v/>
      </c>
      <c r="G149" s="12">
        <f>IF($A149="","",IFERROR(VLOOKUP($A149,SKUs!$A$5:$E$104,2,FALSE),""))</f>
        <v/>
      </c>
      <c r="H149" s="13">
        <f>IF($A149="","",IFERROR(VLOOKUP($A149,SKUs!$A$5:$E$104,3,FALSE),0))</f>
        <v/>
      </c>
      <c r="I149" s="13">
        <f>IF($A149="","",$D149*$H149)</f>
        <v/>
      </c>
      <c r="J149" s="14">
        <f>IF($A149="","",IFERROR(VLOOKUP($C149,Layout!$D$5:$G$204,2,FALSE),""))</f>
        <v/>
      </c>
      <c r="K149" s="14">
        <f>IF($A149="","",IF($E149="","",SUMIFS(Movements!$F$5:$F$204,Movements!$C$5:$C$204,$A149,Movements!$E$5:$E$204,$C149,Movements!$A$5:$A$204,"&gt;"&amp;$E149)-SUMIFS(Movements!$F$5:$F$204,Movements!$C$5:$C$204,$A149,Movements!$D$5:$D$204,$C149,Movements!$A$5:$A$204,"&gt;"&amp;$E149)))</f>
        <v/>
      </c>
      <c r="L149" s="14">
        <f>IF($A149="","",IF($E149="","",TODAY()-$E149))</f>
        <v/>
      </c>
      <c r="M149" s="12">
        <f>IF($A149="","",IF(COUNTIF(SKUs!$A$5:$A$104,$A149)=0,"⚠ this SKU is not on the SKUs tab",IF(COUNTIF(Layout!$D$5:$D$204,$C149)=0,"⚠ this bin is not on the Layout tab",IF(LEFT($C149,1)&lt;&gt;$B149,"⚠ the bin prefix does not match the zone",IF($D149&lt;0,"⚠ negative quantity — a movement is missing",IF(COUNTIFS(Locations!$A$5:$A$204,$A149,Locations!$C$5:$C$204,$C149)&gt;1,"⚠ this SKU and bin are listed twice",IF(AND($E149&lt;&gt;"",$F149&lt;&gt;0),"last count was out by "&amp;TEXT($F149,"+#,##0;-#,##0"),"")))))))</f>
        <v/>
      </c>
      <c r="N149" s="12">
        <f>IF($A149="","",$A149&amp;"#"&amp;COUNTIFS($A$5:$A149,$A149))</f>
        <v/>
      </c>
    </row>
    <row r="150">
      <c r="A150" s="9" t="n"/>
      <c r="B150" s="9" t="n"/>
      <c r="C150" s="9" t="n"/>
      <c r="D150" s="10" t="n"/>
      <c r="E150" s="11">
        <f>IF($A150="","",IFERROR(IF(SUMPRODUCT(MAX((Counts!$B$5:$B$154=$A150)*(Counts!$C$5:$C$154=$C150)*Counts!$A$5:$A$154))=0,"",SUMPRODUCT(MAX((Counts!$B$5:$B$154=$A150)*(Counts!$C$5:$C$154=$C150)*Counts!$A$5:$A$154))),""))</f>
        <v/>
      </c>
      <c r="F150" s="7">
        <f>IF($A150="","",IF($E150="","",SUMIFS(Counts!$D$5:$D$154,Counts!$B$5:$B$154,$A150,Counts!$C$5:$C$154,$C150,Counts!$A$5:$A$154,$E150)-$D150))</f>
        <v/>
      </c>
      <c r="G150" s="12">
        <f>IF($A150="","",IFERROR(VLOOKUP($A150,SKUs!$A$5:$E$104,2,FALSE),""))</f>
        <v/>
      </c>
      <c r="H150" s="13">
        <f>IF($A150="","",IFERROR(VLOOKUP($A150,SKUs!$A$5:$E$104,3,FALSE),0))</f>
        <v/>
      </c>
      <c r="I150" s="13">
        <f>IF($A150="","",$D150*$H150)</f>
        <v/>
      </c>
      <c r="J150" s="14">
        <f>IF($A150="","",IFERROR(VLOOKUP($C150,Layout!$D$5:$G$204,2,FALSE),""))</f>
        <v/>
      </c>
      <c r="K150" s="14">
        <f>IF($A150="","",IF($E150="","",SUMIFS(Movements!$F$5:$F$204,Movements!$C$5:$C$204,$A150,Movements!$E$5:$E$204,$C150,Movements!$A$5:$A$204,"&gt;"&amp;$E150)-SUMIFS(Movements!$F$5:$F$204,Movements!$C$5:$C$204,$A150,Movements!$D$5:$D$204,$C150,Movements!$A$5:$A$204,"&gt;"&amp;$E150)))</f>
        <v/>
      </c>
      <c r="L150" s="14">
        <f>IF($A150="","",IF($E150="","",TODAY()-$E150))</f>
        <v/>
      </c>
      <c r="M150" s="12">
        <f>IF($A150="","",IF(COUNTIF(SKUs!$A$5:$A$104,$A150)=0,"⚠ this SKU is not on the SKUs tab",IF(COUNTIF(Layout!$D$5:$D$204,$C150)=0,"⚠ this bin is not on the Layout tab",IF(LEFT($C150,1)&lt;&gt;$B150,"⚠ the bin prefix does not match the zone",IF($D150&lt;0,"⚠ negative quantity — a movement is missing",IF(COUNTIFS(Locations!$A$5:$A$204,$A150,Locations!$C$5:$C$204,$C150)&gt;1,"⚠ this SKU and bin are listed twice",IF(AND($E150&lt;&gt;"",$F150&lt;&gt;0),"last count was out by "&amp;TEXT($F150,"+#,##0;-#,##0"),"")))))))</f>
        <v/>
      </c>
      <c r="N150" s="12">
        <f>IF($A150="","",$A150&amp;"#"&amp;COUNTIFS($A$5:$A150,$A150))</f>
        <v/>
      </c>
    </row>
    <row r="151">
      <c r="A151" s="9" t="n"/>
      <c r="B151" s="9" t="n"/>
      <c r="C151" s="9" t="n"/>
      <c r="D151" s="10" t="n"/>
      <c r="E151" s="11">
        <f>IF($A151="","",IFERROR(IF(SUMPRODUCT(MAX((Counts!$B$5:$B$154=$A151)*(Counts!$C$5:$C$154=$C151)*Counts!$A$5:$A$154))=0,"",SUMPRODUCT(MAX((Counts!$B$5:$B$154=$A151)*(Counts!$C$5:$C$154=$C151)*Counts!$A$5:$A$154))),""))</f>
        <v/>
      </c>
      <c r="F151" s="7">
        <f>IF($A151="","",IF($E151="","",SUMIFS(Counts!$D$5:$D$154,Counts!$B$5:$B$154,$A151,Counts!$C$5:$C$154,$C151,Counts!$A$5:$A$154,$E151)-$D151))</f>
        <v/>
      </c>
      <c r="G151" s="12">
        <f>IF($A151="","",IFERROR(VLOOKUP($A151,SKUs!$A$5:$E$104,2,FALSE),""))</f>
        <v/>
      </c>
      <c r="H151" s="13">
        <f>IF($A151="","",IFERROR(VLOOKUP($A151,SKUs!$A$5:$E$104,3,FALSE),0))</f>
        <v/>
      </c>
      <c r="I151" s="13">
        <f>IF($A151="","",$D151*$H151)</f>
        <v/>
      </c>
      <c r="J151" s="14">
        <f>IF($A151="","",IFERROR(VLOOKUP($C151,Layout!$D$5:$G$204,2,FALSE),""))</f>
        <v/>
      </c>
      <c r="K151" s="14">
        <f>IF($A151="","",IF($E151="","",SUMIFS(Movements!$F$5:$F$204,Movements!$C$5:$C$204,$A151,Movements!$E$5:$E$204,$C151,Movements!$A$5:$A$204,"&gt;"&amp;$E151)-SUMIFS(Movements!$F$5:$F$204,Movements!$C$5:$C$204,$A151,Movements!$D$5:$D$204,$C151,Movements!$A$5:$A$204,"&gt;"&amp;$E151)))</f>
        <v/>
      </c>
      <c r="L151" s="14">
        <f>IF($A151="","",IF($E151="","",TODAY()-$E151))</f>
        <v/>
      </c>
      <c r="M151" s="12">
        <f>IF($A151="","",IF(COUNTIF(SKUs!$A$5:$A$104,$A151)=0,"⚠ this SKU is not on the SKUs tab",IF(COUNTIF(Layout!$D$5:$D$204,$C151)=0,"⚠ this bin is not on the Layout tab",IF(LEFT($C151,1)&lt;&gt;$B151,"⚠ the bin prefix does not match the zone",IF($D151&lt;0,"⚠ negative quantity — a movement is missing",IF(COUNTIFS(Locations!$A$5:$A$204,$A151,Locations!$C$5:$C$204,$C151)&gt;1,"⚠ this SKU and bin are listed twice",IF(AND($E151&lt;&gt;"",$F151&lt;&gt;0),"last count was out by "&amp;TEXT($F151,"+#,##0;-#,##0"),"")))))))</f>
        <v/>
      </c>
      <c r="N151" s="12">
        <f>IF($A151="","",$A151&amp;"#"&amp;COUNTIFS($A$5:$A151,$A151))</f>
        <v/>
      </c>
    </row>
    <row r="152">
      <c r="A152" s="9" t="n"/>
      <c r="B152" s="9" t="n"/>
      <c r="C152" s="9" t="n"/>
      <c r="D152" s="10" t="n"/>
      <c r="E152" s="11">
        <f>IF($A152="","",IFERROR(IF(SUMPRODUCT(MAX((Counts!$B$5:$B$154=$A152)*(Counts!$C$5:$C$154=$C152)*Counts!$A$5:$A$154))=0,"",SUMPRODUCT(MAX((Counts!$B$5:$B$154=$A152)*(Counts!$C$5:$C$154=$C152)*Counts!$A$5:$A$154))),""))</f>
        <v/>
      </c>
      <c r="F152" s="7">
        <f>IF($A152="","",IF($E152="","",SUMIFS(Counts!$D$5:$D$154,Counts!$B$5:$B$154,$A152,Counts!$C$5:$C$154,$C152,Counts!$A$5:$A$154,$E152)-$D152))</f>
        <v/>
      </c>
      <c r="G152" s="12">
        <f>IF($A152="","",IFERROR(VLOOKUP($A152,SKUs!$A$5:$E$104,2,FALSE),""))</f>
        <v/>
      </c>
      <c r="H152" s="13">
        <f>IF($A152="","",IFERROR(VLOOKUP($A152,SKUs!$A$5:$E$104,3,FALSE),0))</f>
        <v/>
      </c>
      <c r="I152" s="13">
        <f>IF($A152="","",$D152*$H152)</f>
        <v/>
      </c>
      <c r="J152" s="14">
        <f>IF($A152="","",IFERROR(VLOOKUP($C152,Layout!$D$5:$G$204,2,FALSE),""))</f>
        <v/>
      </c>
      <c r="K152" s="14">
        <f>IF($A152="","",IF($E152="","",SUMIFS(Movements!$F$5:$F$204,Movements!$C$5:$C$204,$A152,Movements!$E$5:$E$204,$C152,Movements!$A$5:$A$204,"&gt;"&amp;$E152)-SUMIFS(Movements!$F$5:$F$204,Movements!$C$5:$C$204,$A152,Movements!$D$5:$D$204,$C152,Movements!$A$5:$A$204,"&gt;"&amp;$E152)))</f>
        <v/>
      </c>
      <c r="L152" s="14">
        <f>IF($A152="","",IF($E152="","",TODAY()-$E152))</f>
        <v/>
      </c>
      <c r="M152" s="12">
        <f>IF($A152="","",IF(COUNTIF(SKUs!$A$5:$A$104,$A152)=0,"⚠ this SKU is not on the SKUs tab",IF(COUNTIF(Layout!$D$5:$D$204,$C152)=0,"⚠ this bin is not on the Layout tab",IF(LEFT($C152,1)&lt;&gt;$B152,"⚠ the bin prefix does not match the zone",IF($D152&lt;0,"⚠ negative quantity — a movement is missing",IF(COUNTIFS(Locations!$A$5:$A$204,$A152,Locations!$C$5:$C$204,$C152)&gt;1,"⚠ this SKU and bin are listed twice",IF(AND($E152&lt;&gt;"",$F152&lt;&gt;0),"last count was out by "&amp;TEXT($F152,"+#,##0;-#,##0"),"")))))))</f>
        <v/>
      </c>
      <c r="N152" s="12">
        <f>IF($A152="","",$A152&amp;"#"&amp;COUNTIFS($A$5:$A152,$A152))</f>
        <v/>
      </c>
    </row>
    <row r="153">
      <c r="A153" s="9" t="n"/>
      <c r="B153" s="9" t="n"/>
      <c r="C153" s="9" t="n"/>
      <c r="D153" s="10" t="n"/>
      <c r="E153" s="11">
        <f>IF($A153="","",IFERROR(IF(SUMPRODUCT(MAX((Counts!$B$5:$B$154=$A153)*(Counts!$C$5:$C$154=$C153)*Counts!$A$5:$A$154))=0,"",SUMPRODUCT(MAX((Counts!$B$5:$B$154=$A153)*(Counts!$C$5:$C$154=$C153)*Counts!$A$5:$A$154))),""))</f>
        <v/>
      </c>
      <c r="F153" s="7">
        <f>IF($A153="","",IF($E153="","",SUMIFS(Counts!$D$5:$D$154,Counts!$B$5:$B$154,$A153,Counts!$C$5:$C$154,$C153,Counts!$A$5:$A$154,$E153)-$D153))</f>
        <v/>
      </c>
      <c r="G153" s="12">
        <f>IF($A153="","",IFERROR(VLOOKUP($A153,SKUs!$A$5:$E$104,2,FALSE),""))</f>
        <v/>
      </c>
      <c r="H153" s="13">
        <f>IF($A153="","",IFERROR(VLOOKUP($A153,SKUs!$A$5:$E$104,3,FALSE),0))</f>
        <v/>
      </c>
      <c r="I153" s="13">
        <f>IF($A153="","",$D153*$H153)</f>
        <v/>
      </c>
      <c r="J153" s="14">
        <f>IF($A153="","",IFERROR(VLOOKUP($C153,Layout!$D$5:$G$204,2,FALSE),""))</f>
        <v/>
      </c>
      <c r="K153" s="14">
        <f>IF($A153="","",IF($E153="","",SUMIFS(Movements!$F$5:$F$204,Movements!$C$5:$C$204,$A153,Movements!$E$5:$E$204,$C153,Movements!$A$5:$A$204,"&gt;"&amp;$E153)-SUMIFS(Movements!$F$5:$F$204,Movements!$C$5:$C$204,$A153,Movements!$D$5:$D$204,$C153,Movements!$A$5:$A$204,"&gt;"&amp;$E153)))</f>
        <v/>
      </c>
      <c r="L153" s="14">
        <f>IF($A153="","",IF($E153="","",TODAY()-$E153))</f>
        <v/>
      </c>
      <c r="M153" s="12">
        <f>IF($A153="","",IF(COUNTIF(SKUs!$A$5:$A$104,$A153)=0,"⚠ this SKU is not on the SKUs tab",IF(COUNTIF(Layout!$D$5:$D$204,$C153)=0,"⚠ this bin is not on the Layout tab",IF(LEFT($C153,1)&lt;&gt;$B153,"⚠ the bin prefix does not match the zone",IF($D153&lt;0,"⚠ negative quantity — a movement is missing",IF(COUNTIFS(Locations!$A$5:$A$204,$A153,Locations!$C$5:$C$204,$C153)&gt;1,"⚠ this SKU and bin are listed twice",IF(AND($E153&lt;&gt;"",$F153&lt;&gt;0),"last count was out by "&amp;TEXT($F153,"+#,##0;-#,##0"),"")))))))</f>
        <v/>
      </c>
      <c r="N153" s="12">
        <f>IF($A153="","",$A153&amp;"#"&amp;COUNTIFS($A$5:$A153,$A153))</f>
        <v/>
      </c>
    </row>
    <row r="154">
      <c r="A154" s="9" t="n"/>
      <c r="B154" s="9" t="n"/>
      <c r="C154" s="9" t="n"/>
      <c r="D154" s="10" t="n"/>
      <c r="E154" s="11">
        <f>IF($A154="","",IFERROR(IF(SUMPRODUCT(MAX((Counts!$B$5:$B$154=$A154)*(Counts!$C$5:$C$154=$C154)*Counts!$A$5:$A$154))=0,"",SUMPRODUCT(MAX((Counts!$B$5:$B$154=$A154)*(Counts!$C$5:$C$154=$C154)*Counts!$A$5:$A$154))),""))</f>
        <v/>
      </c>
      <c r="F154" s="7">
        <f>IF($A154="","",IF($E154="","",SUMIFS(Counts!$D$5:$D$154,Counts!$B$5:$B$154,$A154,Counts!$C$5:$C$154,$C154,Counts!$A$5:$A$154,$E154)-$D154))</f>
        <v/>
      </c>
      <c r="G154" s="12">
        <f>IF($A154="","",IFERROR(VLOOKUP($A154,SKUs!$A$5:$E$104,2,FALSE),""))</f>
        <v/>
      </c>
      <c r="H154" s="13">
        <f>IF($A154="","",IFERROR(VLOOKUP($A154,SKUs!$A$5:$E$104,3,FALSE),0))</f>
        <v/>
      </c>
      <c r="I154" s="13">
        <f>IF($A154="","",$D154*$H154)</f>
        <v/>
      </c>
      <c r="J154" s="14">
        <f>IF($A154="","",IFERROR(VLOOKUP($C154,Layout!$D$5:$G$204,2,FALSE),""))</f>
        <v/>
      </c>
      <c r="K154" s="14">
        <f>IF($A154="","",IF($E154="","",SUMIFS(Movements!$F$5:$F$204,Movements!$C$5:$C$204,$A154,Movements!$E$5:$E$204,$C154,Movements!$A$5:$A$204,"&gt;"&amp;$E154)-SUMIFS(Movements!$F$5:$F$204,Movements!$C$5:$C$204,$A154,Movements!$D$5:$D$204,$C154,Movements!$A$5:$A$204,"&gt;"&amp;$E154)))</f>
        <v/>
      </c>
      <c r="L154" s="14">
        <f>IF($A154="","",IF($E154="","",TODAY()-$E154))</f>
        <v/>
      </c>
      <c r="M154" s="12">
        <f>IF($A154="","",IF(COUNTIF(SKUs!$A$5:$A$104,$A154)=0,"⚠ this SKU is not on the SKUs tab",IF(COUNTIF(Layout!$D$5:$D$204,$C154)=0,"⚠ this bin is not on the Layout tab",IF(LEFT($C154,1)&lt;&gt;$B154,"⚠ the bin prefix does not match the zone",IF($D154&lt;0,"⚠ negative quantity — a movement is missing",IF(COUNTIFS(Locations!$A$5:$A$204,$A154,Locations!$C$5:$C$204,$C154)&gt;1,"⚠ this SKU and bin are listed twice",IF(AND($E154&lt;&gt;"",$F154&lt;&gt;0),"last count was out by "&amp;TEXT($F154,"+#,##0;-#,##0"),"")))))))</f>
        <v/>
      </c>
      <c r="N154" s="12">
        <f>IF($A154="","",$A154&amp;"#"&amp;COUNTIFS($A$5:$A154,$A154))</f>
        <v/>
      </c>
    </row>
    <row r="155">
      <c r="A155" s="9" t="n"/>
      <c r="B155" s="9" t="n"/>
      <c r="C155" s="9" t="n"/>
      <c r="D155" s="10" t="n"/>
      <c r="E155" s="11">
        <f>IF($A155="","",IFERROR(IF(SUMPRODUCT(MAX((Counts!$B$5:$B$154=$A155)*(Counts!$C$5:$C$154=$C155)*Counts!$A$5:$A$154))=0,"",SUMPRODUCT(MAX((Counts!$B$5:$B$154=$A155)*(Counts!$C$5:$C$154=$C155)*Counts!$A$5:$A$154))),""))</f>
        <v/>
      </c>
      <c r="F155" s="7">
        <f>IF($A155="","",IF($E155="","",SUMIFS(Counts!$D$5:$D$154,Counts!$B$5:$B$154,$A155,Counts!$C$5:$C$154,$C155,Counts!$A$5:$A$154,$E155)-$D155))</f>
        <v/>
      </c>
      <c r="G155" s="12">
        <f>IF($A155="","",IFERROR(VLOOKUP($A155,SKUs!$A$5:$E$104,2,FALSE),""))</f>
        <v/>
      </c>
      <c r="H155" s="13">
        <f>IF($A155="","",IFERROR(VLOOKUP($A155,SKUs!$A$5:$E$104,3,FALSE),0))</f>
        <v/>
      </c>
      <c r="I155" s="13">
        <f>IF($A155="","",$D155*$H155)</f>
        <v/>
      </c>
      <c r="J155" s="14">
        <f>IF($A155="","",IFERROR(VLOOKUP($C155,Layout!$D$5:$G$204,2,FALSE),""))</f>
        <v/>
      </c>
      <c r="K155" s="14">
        <f>IF($A155="","",IF($E155="","",SUMIFS(Movements!$F$5:$F$204,Movements!$C$5:$C$204,$A155,Movements!$E$5:$E$204,$C155,Movements!$A$5:$A$204,"&gt;"&amp;$E155)-SUMIFS(Movements!$F$5:$F$204,Movements!$C$5:$C$204,$A155,Movements!$D$5:$D$204,$C155,Movements!$A$5:$A$204,"&gt;"&amp;$E155)))</f>
        <v/>
      </c>
      <c r="L155" s="14">
        <f>IF($A155="","",IF($E155="","",TODAY()-$E155))</f>
        <v/>
      </c>
      <c r="M155" s="12">
        <f>IF($A155="","",IF(COUNTIF(SKUs!$A$5:$A$104,$A155)=0,"⚠ this SKU is not on the SKUs tab",IF(COUNTIF(Layout!$D$5:$D$204,$C155)=0,"⚠ this bin is not on the Layout tab",IF(LEFT($C155,1)&lt;&gt;$B155,"⚠ the bin prefix does not match the zone",IF($D155&lt;0,"⚠ negative quantity — a movement is missing",IF(COUNTIFS(Locations!$A$5:$A$204,$A155,Locations!$C$5:$C$204,$C155)&gt;1,"⚠ this SKU and bin are listed twice",IF(AND($E155&lt;&gt;"",$F155&lt;&gt;0),"last count was out by "&amp;TEXT($F155,"+#,##0;-#,##0"),"")))))))</f>
        <v/>
      </c>
      <c r="N155" s="12">
        <f>IF($A155="","",$A155&amp;"#"&amp;COUNTIFS($A$5:$A155,$A155))</f>
        <v/>
      </c>
    </row>
    <row r="156">
      <c r="A156" s="9" t="n"/>
      <c r="B156" s="9" t="n"/>
      <c r="C156" s="9" t="n"/>
      <c r="D156" s="10" t="n"/>
      <c r="E156" s="11">
        <f>IF($A156="","",IFERROR(IF(SUMPRODUCT(MAX((Counts!$B$5:$B$154=$A156)*(Counts!$C$5:$C$154=$C156)*Counts!$A$5:$A$154))=0,"",SUMPRODUCT(MAX((Counts!$B$5:$B$154=$A156)*(Counts!$C$5:$C$154=$C156)*Counts!$A$5:$A$154))),""))</f>
        <v/>
      </c>
      <c r="F156" s="7">
        <f>IF($A156="","",IF($E156="","",SUMIFS(Counts!$D$5:$D$154,Counts!$B$5:$B$154,$A156,Counts!$C$5:$C$154,$C156,Counts!$A$5:$A$154,$E156)-$D156))</f>
        <v/>
      </c>
      <c r="G156" s="12">
        <f>IF($A156="","",IFERROR(VLOOKUP($A156,SKUs!$A$5:$E$104,2,FALSE),""))</f>
        <v/>
      </c>
      <c r="H156" s="13">
        <f>IF($A156="","",IFERROR(VLOOKUP($A156,SKUs!$A$5:$E$104,3,FALSE),0))</f>
        <v/>
      </c>
      <c r="I156" s="13">
        <f>IF($A156="","",$D156*$H156)</f>
        <v/>
      </c>
      <c r="J156" s="14">
        <f>IF($A156="","",IFERROR(VLOOKUP($C156,Layout!$D$5:$G$204,2,FALSE),""))</f>
        <v/>
      </c>
      <c r="K156" s="14">
        <f>IF($A156="","",IF($E156="","",SUMIFS(Movements!$F$5:$F$204,Movements!$C$5:$C$204,$A156,Movements!$E$5:$E$204,$C156,Movements!$A$5:$A$204,"&gt;"&amp;$E156)-SUMIFS(Movements!$F$5:$F$204,Movements!$C$5:$C$204,$A156,Movements!$D$5:$D$204,$C156,Movements!$A$5:$A$204,"&gt;"&amp;$E156)))</f>
        <v/>
      </c>
      <c r="L156" s="14">
        <f>IF($A156="","",IF($E156="","",TODAY()-$E156))</f>
        <v/>
      </c>
      <c r="M156" s="12">
        <f>IF($A156="","",IF(COUNTIF(SKUs!$A$5:$A$104,$A156)=0,"⚠ this SKU is not on the SKUs tab",IF(COUNTIF(Layout!$D$5:$D$204,$C156)=0,"⚠ this bin is not on the Layout tab",IF(LEFT($C156,1)&lt;&gt;$B156,"⚠ the bin prefix does not match the zone",IF($D156&lt;0,"⚠ negative quantity — a movement is missing",IF(COUNTIFS(Locations!$A$5:$A$204,$A156,Locations!$C$5:$C$204,$C156)&gt;1,"⚠ this SKU and bin are listed twice",IF(AND($E156&lt;&gt;"",$F156&lt;&gt;0),"last count was out by "&amp;TEXT($F156,"+#,##0;-#,##0"),"")))))))</f>
        <v/>
      </c>
      <c r="N156" s="12">
        <f>IF($A156="","",$A156&amp;"#"&amp;COUNTIFS($A$5:$A156,$A156))</f>
        <v/>
      </c>
    </row>
    <row r="157">
      <c r="A157" s="9" t="n"/>
      <c r="B157" s="9" t="n"/>
      <c r="C157" s="9" t="n"/>
      <c r="D157" s="10" t="n"/>
      <c r="E157" s="11">
        <f>IF($A157="","",IFERROR(IF(SUMPRODUCT(MAX((Counts!$B$5:$B$154=$A157)*(Counts!$C$5:$C$154=$C157)*Counts!$A$5:$A$154))=0,"",SUMPRODUCT(MAX((Counts!$B$5:$B$154=$A157)*(Counts!$C$5:$C$154=$C157)*Counts!$A$5:$A$154))),""))</f>
        <v/>
      </c>
      <c r="F157" s="7">
        <f>IF($A157="","",IF($E157="","",SUMIFS(Counts!$D$5:$D$154,Counts!$B$5:$B$154,$A157,Counts!$C$5:$C$154,$C157,Counts!$A$5:$A$154,$E157)-$D157))</f>
        <v/>
      </c>
      <c r="G157" s="12">
        <f>IF($A157="","",IFERROR(VLOOKUP($A157,SKUs!$A$5:$E$104,2,FALSE),""))</f>
        <v/>
      </c>
      <c r="H157" s="13">
        <f>IF($A157="","",IFERROR(VLOOKUP($A157,SKUs!$A$5:$E$104,3,FALSE),0))</f>
        <v/>
      </c>
      <c r="I157" s="13">
        <f>IF($A157="","",$D157*$H157)</f>
        <v/>
      </c>
      <c r="J157" s="14">
        <f>IF($A157="","",IFERROR(VLOOKUP($C157,Layout!$D$5:$G$204,2,FALSE),""))</f>
        <v/>
      </c>
      <c r="K157" s="14">
        <f>IF($A157="","",IF($E157="","",SUMIFS(Movements!$F$5:$F$204,Movements!$C$5:$C$204,$A157,Movements!$E$5:$E$204,$C157,Movements!$A$5:$A$204,"&gt;"&amp;$E157)-SUMIFS(Movements!$F$5:$F$204,Movements!$C$5:$C$204,$A157,Movements!$D$5:$D$204,$C157,Movements!$A$5:$A$204,"&gt;"&amp;$E157)))</f>
        <v/>
      </c>
      <c r="L157" s="14">
        <f>IF($A157="","",IF($E157="","",TODAY()-$E157))</f>
        <v/>
      </c>
      <c r="M157" s="12">
        <f>IF($A157="","",IF(COUNTIF(SKUs!$A$5:$A$104,$A157)=0,"⚠ this SKU is not on the SKUs tab",IF(COUNTIF(Layout!$D$5:$D$204,$C157)=0,"⚠ this bin is not on the Layout tab",IF(LEFT($C157,1)&lt;&gt;$B157,"⚠ the bin prefix does not match the zone",IF($D157&lt;0,"⚠ negative quantity — a movement is missing",IF(COUNTIFS(Locations!$A$5:$A$204,$A157,Locations!$C$5:$C$204,$C157)&gt;1,"⚠ this SKU and bin are listed twice",IF(AND($E157&lt;&gt;"",$F157&lt;&gt;0),"last count was out by "&amp;TEXT($F157,"+#,##0;-#,##0"),"")))))))</f>
        <v/>
      </c>
      <c r="N157" s="12">
        <f>IF($A157="","",$A157&amp;"#"&amp;COUNTIFS($A$5:$A157,$A157))</f>
        <v/>
      </c>
    </row>
    <row r="158">
      <c r="A158" s="9" t="n"/>
      <c r="B158" s="9" t="n"/>
      <c r="C158" s="9" t="n"/>
      <c r="D158" s="10" t="n"/>
      <c r="E158" s="11">
        <f>IF($A158="","",IFERROR(IF(SUMPRODUCT(MAX((Counts!$B$5:$B$154=$A158)*(Counts!$C$5:$C$154=$C158)*Counts!$A$5:$A$154))=0,"",SUMPRODUCT(MAX((Counts!$B$5:$B$154=$A158)*(Counts!$C$5:$C$154=$C158)*Counts!$A$5:$A$154))),""))</f>
        <v/>
      </c>
      <c r="F158" s="7">
        <f>IF($A158="","",IF($E158="","",SUMIFS(Counts!$D$5:$D$154,Counts!$B$5:$B$154,$A158,Counts!$C$5:$C$154,$C158,Counts!$A$5:$A$154,$E158)-$D158))</f>
        <v/>
      </c>
      <c r="G158" s="12">
        <f>IF($A158="","",IFERROR(VLOOKUP($A158,SKUs!$A$5:$E$104,2,FALSE),""))</f>
        <v/>
      </c>
      <c r="H158" s="13">
        <f>IF($A158="","",IFERROR(VLOOKUP($A158,SKUs!$A$5:$E$104,3,FALSE),0))</f>
        <v/>
      </c>
      <c r="I158" s="13">
        <f>IF($A158="","",$D158*$H158)</f>
        <v/>
      </c>
      <c r="J158" s="14">
        <f>IF($A158="","",IFERROR(VLOOKUP($C158,Layout!$D$5:$G$204,2,FALSE),""))</f>
        <v/>
      </c>
      <c r="K158" s="14">
        <f>IF($A158="","",IF($E158="","",SUMIFS(Movements!$F$5:$F$204,Movements!$C$5:$C$204,$A158,Movements!$E$5:$E$204,$C158,Movements!$A$5:$A$204,"&gt;"&amp;$E158)-SUMIFS(Movements!$F$5:$F$204,Movements!$C$5:$C$204,$A158,Movements!$D$5:$D$204,$C158,Movements!$A$5:$A$204,"&gt;"&amp;$E158)))</f>
        <v/>
      </c>
      <c r="L158" s="14">
        <f>IF($A158="","",IF($E158="","",TODAY()-$E158))</f>
        <v/>
      </c>
      <c r="M158" s="12">
        <f>IF($A158="","",IF(COUNTIF(SKUs!$A$5:$A$104,$A158)=0,"⚠ this SKU is not on the SKUs tab",IF(COUNTIF(Layout!$D$5:$D$204,$C158)=0,"⚠ this bin is not on the Layout tab",IF(LEFT($C158,1)&lt;&gt;$B158,"⚠ the bin prefix does not match the zone",IF($D158&lt;0,"⚠ negative quantity — a movement is missing",IF(COUNTIFS(Locations!$A$5:$A$204,$A158,Locations!$C$5:$C$204,$C158)&gt;1,"⚠ this SKU and bin are listed twice",IF(AND($E158&lt;&gt;"",$F158&lt;&gt;0),"last count was out by "&amp;TEXT($F158,"+#,##0;-#,##0"),"")))))))</f>
        <v/>
      </c>
      <c r="N158" s="12">
        <f>IF($A158="","",$A158&amp;"#"&amp;COUNTIFS($A$5:$A158,$A158))</f>
        <v/>
      </c>
    </row>
    <row r="159">
      <c r="A159" s="9" t="n"/>
      <c r="B159" s="9" t="n"/>
      <c r="C159" s="9" t="n"/>
      <c r="D159" s="10" t="n"/>
      <c r="E159" s="11">
        <f>IF($A159="","",IFERROR(IF(SUMPRODUCT(MAX((Counts!$B$5:$B$154=$A159)*(Counts!$C$5:$C$154=$C159)*Counts!$A$5:$A$154))=0,"",SUMPRODUCT(MAX((Counts!$B$5:$B$154=$A159)*(Counts!$C$5:$C$154=$C159)*Counts!$A$5:$A$154))),""))</f>
        <v/>
      </c>
      <c r="F159" s="7">
        <f>IF($A159="","",IF($E159="","",SUMIFS(Counts!$D$5:$D$154,Counts!$B$5:$B$154,$A159,Counts!$C$5:$C$154,$C159,Counts!$A$5:$A$154,$E159)-$D159))</f>
        <v/>
      </c>
      <c r="G159" s="12">
        <f>IF($A159="","",IFERROR(VLOOKUP($A159,SKUs!$A$5:$E$104,2,FALSE),""))</f>
        <v/>
      </c>
      <c r="H159" s="13">
        <f>IF($A159="","",IFERROR(VLOOKUP($A159,SKUs!$A$5:$E$104,3,FALSE),0))</f>
        <v/>
      </c>
      <c r="I159" s="13">
        <f>IF($A159="","",$D159*$H159)</f>
        <v/>
      </c>
      <c r="J159" s="14">
        <f>IF($A159="","",IFERROR(VLOOKUP($C159,Layout!$D$5:$G$204,2,FALSE),""))</f>
        <v/>
      </c>
      <c r="K159" s="14">
        <f>IF($A159="","",IF($E159="","",SUMIFS(Movements!$F$5:$F$204,Movements!$C$5:$C$204,$A159,Movements!$E$5:$E$204,$C159,Movements!$A$5:$A$204,"&gt;"&amp;$E159)-SUMIFS(Movements!$F$5:$F$204,Movements!$C$5:$C$204,$A159,Movements!$D$5:$D$204,$C159,Movements!$A$5:$A$204,"&gt;"&amp;$E159)))</f>
        <v/>
      </c>
      <c r="L159" s="14">
        <f>IF($A159="","",IF($E159="","",TODAY()-$E159))</f>
        <v/>
      </c>
      <c r="M159" s="12">
        <f>IF($A159="","",IF(COUNTIF(SKUs!$A$5:$A$104,$A159)=0,"⚠ this SKU is not on the SKUs tab",IF(COUNTIF(Layout!$D$5:$D$204,$C159)=0,"⚠ this bin is not on the Layout tab",IF(LEFT($C159,1)&lt;&gt;$B159,"⚠ the bin prefix does not match the zone",IF($D159&lt;0,"⚠ negative quantity — a movement is missing",IF(COUNTIFS(Locations!$A$5:$A$204,$A159,Locations!$C$5:$C$204,$C159)&gt;1,"⚠ this SKU and bin are listed twice",IF(AND($E159&lt;&gt;"",$F159&lt;&gt;0),"last count was out by "&amp;TEXT($F159,"+#,##0;-#,##0"),"")))))))</f>
        <v/>
      </c>
      <c r="N159" s="12">
        <f>IF($A159="","",$A159&amp;"#"&amp;COUNTIFS($A$5:$A159,$A159))</f>
        <v/>
      </c>
    </row>
    <row r="160">
      <c r="A160" s="9" t="n"/>
      <c r="B160" s="9" t="n"/>
      <c r="C160" s="9" t="n"/>
      <c r="D160" s="10" t="n"/>
      <c r="E160" s="11">
        <f>IF($A160="","",IFERROR(IF(SUMPRODUCT(MAX((Counts!$B$5:$B$154=$A160)*(Counts!$C$5:$C$154=$C160)*Counts!$A$5:$A$154))=0,"",SUMPRODUCT(MAX((Counts!$B$5:$B$154=$A160)*(Counts!$C$5:$C$154=$C160)*Counts!$A$5:$A$154))),""))</f>
        <v/>
      </c>
      <c r="F160" s="7">
        <f>IF($A160="","",IF($E160="","",SUMIFS(Counts!$D$5:$D$154,Counts!$B$5:$B$154,$A160,Counts!$C$5:$C$154,$C160,Counts!$A$5:$A$154,$E160)-$D160))</f>
        <v/>
      </c>
      <c r="G160" s="12">
        <f>IF($A160="","",IFERROR(VLOOKUP($A160,SKUs!$A$5:$E$104,2,FALSE),""))</f>
        <v/>
      </c>
      <c r="H160" s="13">
        <f>IF($A160="","",IFERROR(VLOOKUP($A160,SKUs!$A$5:$E$104,3,FALSE),0))</f>
        <v/>
      </c>
      <c r="I160" s="13">
        <f>IF($A160="","",$D160*$H160)</f>
        <v/>
      </c>
      <c r="J160" s="14">
        <f>IF($A160="","",IFERROR(VLOOKUP($C160,Layout!$D$5:$G$204,2,FALSE),""))</f>
        <v/>
      </c>
      <c r="K160" s="14">
        <f>IF($A160="","",IF($E160="","",SUMIFS(Movements!$F$5:$F$204,Movements!$C$5:$C$204,$A160,Movements!$E$5:$E$204,$C160,Movements!$A$5:$A$204,"&gt;"&amp;$E160)-SUMIFS(Movements!$F$5:$F$204,Movements!$C$5:$C$204,$A160,Movements!$D$5:$D$204,$C160,Movements!$A$5:$A$204,"&gt;"&amp;$E160)))</f>
        <v/>
      </c>
      <c r="L160" s="14">
        <f>IF($A160="","",IF($E160="","",TODAY()-$E160))</f>
        <v/>
      </c>
      <c r="M160" s="12">
        <f>IF($A160="","",IF(COUNTIF(SKUs!$A$5:$A$104,$A160)=0,"⚠ this SKU is not on the SKUs tab",IF(COUNTIF(Layout!$D$5:$D$204,$C160)=0,"⚠ this bin is not on the Layout tab",IF(LEFT($C160,1)&lt;&gt;$B160,"⚠ the bin prefix does not match the zone",IF($D160&lt;0,"⚠ negative quantity — a movement is missing",IF(COUNTIFS(Locations!$A$5:$A$204,$A160,Locations!$C$5:$C$204,$C160)&gt;1,"⚠ this SKU and bin are listed twice",IF(AND($E160&lt;&gt;"",$F160&lt;&gt;0),"last count was out by "&amp;TEXT($F160,"+#,##0;-#,##0"),"")))))))</f>
        <v/>
      </c>
      <c r="N160" s="12">
        <f>IF($A160="","",$A160&amp;"#"&amp;COUNTIFS($A$5:$A160,$A160))</f>
        <v/>
      </c>
    </row>
    <row r="161">
      <c r="A161" s="9" t="n"/>
      <c r="B161" s="9" t="n"/>
      <c r="C161" s="9" t="n"/>
      <c r="D161" s="10" t="n"/>
      <c r="E161" s="11">
        <f>IF($A161="","",IFERROR(IF(SUMPRODUCT(MAX((Counts!$B$5:$B$154=$A161)*(Counts!$C$5:$C$154=$C161)*Counts!$A$5:$A$154))=0,"",SUMPRODUCT(MAX((Counts!$B$5:$B$154=$A161)*(Counts!$C$5:$C$154=$C161)*Counts!$A$5:$A$154))),""))</f>
        <v/>
      </c>
      <c r="F161" s="7">
        <f>IF($A161="","",IF($E161="","",SUMIFS(Counts!$D$5:$D$154,Counts!$B$5:$B$154,$A161,Counts!$C$5:$C$154,$C161,Counts!$A$5:$A$154,$E161)-$D161))</f>
        <v/>
      </c>
      <c r="G161" s="12">
        <f>IF($A161="","",IFERROR(VLOOKUP($A161,SKUs!$A$5:$E$104,2,FALSE),""))</f>
        <v/>
      </c>
      <c r="H161" s="13">
        <f>IF($A161="","",IFERROR(VLOOKUP($A161,SKUs!$A$5:$E$104,3,FALSE),0))</f>
        <v/>
      </c>
      <c r="I161" s="13">
        <f>IF($A161="","",$D161*$H161)</f>
        <v/>
      </c>
      <c r="J161" s="14">
        <f>IF($A161="","",IFERROR(VLOOKUP($C161,Layout!$D$5:$G$204,2,FALSE),""))</f>
        <v/>
      </c>
      <c r="K161" s="14">
        <f>IF($A161="","",IF($E161="","",SUMIFS(Movements!$F$5:$F$204,Movements!$C$5:$C$204,$A161,Movements!$E$5:$E$204,$C161,Movements!$A$5:$A$204,"&gt;"&amp;$E161)-SUMIFS(Movements!$F$5:$F$204,Movements!$C$5:$C$204,$A161,Movements!$D$5:$D$204,$C161,Movements!$A$5:$A$204,"&gt;"&amp;$E161)))</f>
        <v/>
      </c>
      <c r="L161" s="14">
        <f>IF($A161="","",IF($E161="","",TODAY()-$E161))</f>
        <v/>
      </c>
      <c r="M161" s="12">
        <f>IF($A161="","",IF(COUNTIF(SKUs!$A$5:$A$104,$A161)=0,"⚠ this SKU is not on the SKUs tab",IF(COUNTIF(Layout!$D$5:$D$204,$C161)=0,"⚠ this bin is not on the Layout tab",IF(LEFT($C161,1)&lt;&gt;$B161,"⚠ the bin prefix does not match the zone",IF($D161&lt;0,"⚠ negative quantity — a movement is missing",IF(COUNTIFS(Locations!$A$5:$A$204,$A161,Locations!$C$5:$C$204,$C161)&gt;1,"⚠ this SKU and bin are listed twice",IF(AND($E161&lt;&gt;"",$F161&lt;&gt;0),"last count was out by "&amp;TEXT($F161,"+#,##0;-#,##0"),"")))))))</f>
        <v/>
      </c>
      <c r="N161" s="12">
        <f>IF($A161="","",$A161&amp;"#"&amp;COUNTIFS($A$5:$A161,$A161))</f>
        <v/>
      </c>
    </row>
    <row r="162">
      <c r="A162" s="9" t="n"/>
      <c r="B162" s="9" t="n"/>
      <c r="C162" s="9" t="n"/>
      <c r="D162" s="10" t="n"/>
      <c r="E162" s="11">
        <f>IF($A162="","",IFERROR(IF(SUMPRODUCT(MAX((Counts!$B$5:$B$154=$A162)*(Counts!$C$5:$C$154=$C162)*Counts!$A$5:$A$154))=0,"",SUMPRODUCT(MAX((Counts!$B$5:$B$154=$A162)*(Counts!$C$5:$C$154=$C162)*Counts!$A$5:$A$154))),""))</f>
        <v/>
      </c>
      <c r="F162" s="7">
        <f>IF($A162="","",IF($E162="","",SUMIFS(Counts!$D$5:$D$154,Counts!$B$5:$B$154,$A162,Counts!$C$5:$C$154,$C162,Counts!$A$5:$A$154,$E162)-$D162))</f>
        <v/>
      </c>
      <c r="G162" s="12">
        <f>IF($A162="","",IFERROR(VLOOKUP($A162,SKUs!$A$5:$E$104,2,FALSE),""))</f>
        <v/>
      </c>
      <c r="H162" s="13">
        <f>IF($A162="","",IFERROR(VLOOKUP($A162,SKUs!$A$5:$E$104,3,FALSE),0))</f>
        <v/>
      </c>
      <c r="I162" s="13">
        <f>IF($A162="","",$D162*$H162)</f>
        <v/>
      </c>
      <c r="J162" s="14">
        <f>IF($A162="","",IFERROR(VLOOKUP($C162,Layout!$D$5:$G$204,2,FALSE),""))</f>
        <v/>
      </c>
      <c r="K162" s="14">
        <f>IF($A162="","",IF($E162="","",SUMIFS(Movements!$F$5:$F$204,Movements!$C$5:$C$204,$A162,Movements!$E$5:$E$204,$C162,Movements!$A$5:$A$204,"&gt;"&amp;$E162)-SUMIFS(Movements!$F$5:$F$204,Movements!$C$5:$C$204,$A162,Movements!$D$5:$D$204,$C162,Movements!$A$5:$A$204,"&gt;"&amp;$E162)))</f>
        <v/>
      </c>
      <c r="L162" s="14">
        <f>IF($A162="","",IF($E162="","",TODAY()-$E162))</f>
        <v/>
      </c>
      <c r="M162" s="12">
        <f>IF($A162="","",IF(COUNTIF(SKUs!$A$5:$A$104,$A162)=0,"⚠ this SKU is not on the SKUs tab",IF(COUNTIF(Layout!$D$5:$D$204,$C162)=0,"⚠ this bin is not on the Layout tab",IF(LEFT($C162,1)&lt;&gt;$B162,"⚠ the bin prefix does not match the zone",IF($D162&lt;0,"⚠ negative quantity — a movement is missing",IF(COUNTIFS(Locations!$A$5:$A$204,$A162,Locations!$C$5:$C$204,$C162)&gt;1,"⚠ this SKU and bin are listed twice",IF(AND($E162&lt;&gt;"",$F162&lt;&gt;0),"last count was out by "&amp;TEXT($F162,"+#,##0;-#,##0"),"")))))))</f>
        <v/>
      </c>
      <c r="N162" s="12">
        <f>IF($A162="","",$A162&amp;"#"&amp;COUNTIFS($A$5:$A162,$A162))</f>
        <v/>
      </c>
    </row>
    <row r="163">
      <c r="A163" s="9" t="n"/>
      <c r="B163" s="9" t="n"/>
      <c r="C163" s="9" t="n"/>
      <c r="D163" s="10" t="n"/>
      <c r="E163" s="11">
        <f>IF($A163="","",IFERROR(IF(SUMPRODUCT(MAX((Counts!$B$5:$B$154=$A163)*(Counts!$C$5:$C$154=$C163)*Counts!$A$5:$A$154))=0,"",SUMPRODUCT(MAX((Counts!$B$5:$B$154=$A163)*(Counts!$C$5:$C$154=$C163)*Counts!$A$5:$A$154))),""))</f>
        <v/>
      </c>
      <c r="F163" s="7">
        <f>IF($A163="","",IF($E163="","",SUMIFS(Counts!$D$5:$D$154,Counts!$B$5:$B$154,$A163,Counts!$C$5:$C$154,$C163,Counts!$A$5:$A$154,$E163)-$D163))</f>
        <v/>
      </c>
      <c r="G163" s="12">
        <f>IF($A163="","",IFERROR(VLOOKUP($A163,SKUs!$A$5:$E$104,2,FALSE),""))</f>
        <v/>
      </c>
      <c r="H163" s="13">
        <f>IF($A163="","",IFERROR(VLOOKUP($A163,SKUs!$A$5:$E$104,3,FALSE),0))</f>
        <v/>
      </c>
      <c r="I163" s="13">
        <f>IF($A163="","",$D163*$H163)</f>
        <v/>
      </c>
      <c r="J163" s="14">
        <f>IF($A163="","",IFERROR(VLOOKUP($C163,Layout!$D$5:$G$204,2,FALSE),""))</f>
        <v/>
      </c>
      <c r="K163" s="14">
        <f>IF($A163="","",IF($E163="","",SUMIFS(Movements!$F$5:$F$204,Movements!$C$5:$C$204,$A163,Movements!$E$5:$E$204,$C163,Movements!$A$5:$A$204,"&gt;"&amp;$E163)-SUMIFS(Movements!$F$5:$F$204,Movements!$C$5:$C$204,$A163,Movements!$D$5:$D$204,$C163,Movements!$A$5:$A$204,"&gt;"&amp;$E163)))</f>
        <v/>
      </c>
      <c r="L163" s="14">
        <f>IF($A163="","",IF($E163="","",TODAY()-$E163))</f>
        <v/>
      </c>
      <c r="M163" s="12">
        <f>IF($A163="","",IF(COUNTIF(SKUs!$A$5:$A$104,$A163)=0,"⚠ this SKU is not on the SKUs tab",IF(COUNTIF(Layout!$D$5:$D$204,$C163)=0,"⚠ this bin is not on the Layout tab",IF(LEFT($C163,1)&lt;&gt;$B163,"⚠ the bin prefix does not match the zone",IF($D163&lt;0,"⚠ negative quantity — a movement is missing",IF(COUNTIFS(Locations!$A$5:$A$204,$A163,Locations!$C$5:$C$204,$C163)&gt;1,"⚠ this SKU and bin are listed twice",IF(AND($E163&lt;&gt;"",$F163&lt;&gt;0),"last count was out by "&amp;TEXT($F163,"+#,##0;-#,##0"),"")))))))</f>
        <v/>
      </c>
      <c r="N163" s="12">
        <f>IF($A163="","",$A163&amp;"#"&amp;COUNTIFS($A$5:$A163,$A163))</f>
        <v/>
      </c>
    </row>
    <row r="164">
      <c r="A164" s="9" t="n"/>
      <c r="B164" s="9" t="n"/>
      <c r="C164" s="9" t="n"/>
      <c r="D164" s="10" t="n"/>
      <c r="E164" s="11">
        <f>IF($A164="","",IFERROR(IF(SUMPRODUCT(MAX((Counts!$B$5:$B$154=$A164)*(Counts!$C$5:$C$154=$C164)*Counts!$A$5:$A$154))=0,"",SUMPRODUCT(MAX((Counts!$B$5:$B$154=$A164)*(Counts!$C$5:$C$154=$C164)*Counts!$A$5:$A$154))),""))</f>
        <v/>
      </c>
      <c r="F164" s="7">
        <f>IF($A164="","",IF($E164="","",SUMIFS(Counts!$D$5:$D$154,Counts!$B$5:$B$154,$A164,Counts!$C$5:$C$154,$C164,Counts!$A$5:$A$154,$E164)-$D164))</f>
        <v/>
      </c>
      <c r="G164" s="12">
        <f>IF($A164="","",IFERROR(VLOOKUP($A164,SKUs!$A$5:$E$104,2,FALSE),""))</f>
        <v/>
      </c>
      <c r="H164" s="13">
        <f>IF($A164="","",IFERROR(VLOOKUP($A164,SKUs!$A$5:$E$104,3,FALSE),0))</f>
        <v/>
      </c>
      <c r="I164" s="13">
        <f>IF($A164="","",$D164*$H164)</f>
        <v/>
      </c>
      <c r="J164" s="14">
        <f>IF($A164="","",IFERROR(VLOOKUP($C164,Layout!$D$5:$G$204,2,FALSE),""))</f>
        <v/>
      </c>
      <c r="K164" s="14">
        <f>IF($A164="","",IF($E164="","",SUMIFS(Movements!$F$5:$F$204,Movements!$C$5:$C$204,$A164,Movements!$E$5:$E$204,$C164,Movements!$A$5:$A$204,"&gt;"&amp;$E164)-SUMIFS(Movements!$F$5:$F$204,Movements!$C$5:$C$204,$A164,Movements!$D$5:$D$204,$C164,Movements!$A$5:$A$204,"&gt;"&amp;$E164)))</f>
        <v/>
      </c>
      <c r="L164" s="14">
        <f>IF($A164="","",IF($E164="","",TODAY()-$E164))</f>
        <v/>
      </c>
      <c r="M164" s="12">
        <f>IF($A164="","",IF(COUNTIF(SKUs!$A$5:$A$104,$A164)=0,"⚠ this SKU is not on the SKUs tab",IF(COUNTIF(Layout!$D$5:$D$204,$C164)=0,"⚠ this bin is not on the Layout tab",IF(LEFT($C164,1)&lt;&gt;$B164,"⚠ the bin prefix does not match the zone",IF($D164&lt;0,"⚠ negative quantity — a movement is missing",IF(COUNTIFS(Locations!$A$5:$A$204,$A164,Locations!$C$5:$C$204,$C164)&gt;1,"⚠ this SKU and bin are listed twice",IF(AND($E164&lt;&gt;"",$F164&lt;&gt;0),"last count was out by "&amp;TEXT($F164,"+#,##0;-#,##0"),"")))))))</f>
        <v/>
      </c>
      <c r="N164" s="12">
        <f>IF($A164="","",$A164&amp;"#"&amp;COUNTIFS($A$5:$A164,$A164))</f>
        <v/>
      </c>
    </row>
    <row r="165">
      <c r="A165" s="9" t="n"/>
      <c r="B165" s="9" t="n"/>
      <c r="C165" s="9" t="n"/>
      <c r="D165" s="10" t="n"/>
      <c r="E165" s="11">
        <f>IF($A165="","",IFERROR(IF(SUMPRODUCT(MAX((Counts!$B$5:$B$154=$A165)*(Counts!$C$5:$C$154=$C165)*Counts!$A$5:$A$154))=0,"",SUMPRODUCT(MAX((Counts!$B$5:$B$154=$A165)*(Counts!$C$5:$C$154=$C165)*Counts!$A$5:$A$154))),""))</f>
        <v/>
      </c>
      <c r="F165" s="7">
        <f>IF($A165="","",IF($E165="","",SUMIFS(Counts!$D$5:$D$154,Counts!$B$5:$B$154,$A165,Counts!$C$5:$C$154,$C165,Counts!$A$5:$A$154,$E165)-$D165))</f>
        <v/>
      </c>
      <c r="G165" s="12">
        <f>IF($A165="","",IFERROR(VLOOKUP($A165,SKUs!$A$5:$E$104,2,FALSE),""))</f>
        <v/>
      </c>
      <c r="H165" s="13">
        <f>IF($A165="","",IFERROR(VLOOKUP($A165,SKUs!$A$5:$E$104,3,FALSE),0))</f>
        <v/>
      </c>
      <c r="I165" s="13">
        <f>IF($A165="","",$D165*$H165)</f>
        <v/>
      </c>
      <c r="J165" s="14">
        <f>IF($A165="","",IFERROR(VLOOKUP($C165,Layout!$D$5:$G$204,2,FALSE),""))</f>
        <v/>
      </c>
      <c r="K165" s="14">
        <f>IF($A165="","",IF($E165="","",SUMIFS(Movements!$F$5:$F$204,Movements!$C$5:$C$204,$A165,Movements!$E$5:$E$204,$C165,Movements!$A$5:$A$204,"&gt;"&amp;$E165)-SUMIFS(Movements!$F$5:$F$204,Movements!$C$5:$C$204,$A165,Movements!$D$5:$D$204,$C165,Movements!$A$5:$A$204,"&gt;"&amp;$E165)))</f>
        <v/>
      </c>
      <c r="L165" s="14">
        <f>IF($A165="","",IF($E165="","",TODAY()-$E165))</f>
        <v/>
      </c>
      <c r="M165" s="12">
        <f>IF($A165="","",IF(COUNTIF(SKUs!$A$5:$A$104,$A165)=0,"⚠ this SKU is not on the SKUs tab",IF(COUNTIF(Layout!$D$5:$D$204,$C165)=0,"⚠ this bin is not on the Layout tab",IF(LEFT($C165,1)&lt;&gt;$B165,"⚠ the bin prefix does not match the zone",IF($D165&lt;0,"⚠ negative quantity — a movement is missing",IF(COUNTIFS(Locations!$A$5:$A$204,$A165,Locations!$C$5:$C$204,$C165)&gt;1,"⚠ this SKU and bin are listed twice",IF(AND($E165&lt;&gt;"",$F165&lt;&gt;0),"last count was out by "&amp;TEXT($F165,"+#,##0;-#,##0"),"")))))))</f>
        <v/>
      </c>
      <c r="N165" s="12">
        <f>IF($A165="","",$A165&amp;"#"&amp;COUNTIFS($A$5:$A165,$A165))</f>
        <v/>
      </c>
    </row>
    <row r="166">
      <c r="A166" s="9" t="n"/>
      <c r="B166" s="9" t="n"/>
      <c r="C166" s="9" t="n"/>
      <c r="D166" s="10" t="n"/>
      <c r="E166" s="11">
        <f>IF($A166="","",IFERROR(IF(SUMPRODUCT(MAX((Counts!$B$5:$B$154=$A166)*(Counts!$C$5:$C$154=$C166)*Counts!$A$5:$A$154))=0,"",SUMPRODUCT(MAX((Counts!$B$5:$B$154=$A166)*(Counts!$C$5:$C$154=$C166)*Counts!$A$5:$A$154))),""))</f>
        <v/>
      </c>
      <c r="F166" s="7">
        <f>IF($A166="","",IF($E166="","",SUMIFS(Counts!$D$5:$D$154,Counts!$B$5:$B$154,$A166,Counts!$C$5:$C$154,$C166,Counts!$A$5:$A$154,$E166)-$D166))</f>
        <v/>
      </c>
      <c r="G166" s="12">
        <f>IF($A166="","",IFERROR(VLOOKUP($A166,SKUs!$A$5:$E$104,2,FALSE),""))</f>
        <v/>
      </c>
      <c r="H166" s="13">
        <f>IF($A166="","",IFERROR(VLOOKUP($A166,SKUs!$A$5:$E$104,3,FALSE),0))</f>
        <v/>
      </c>
      <c r="I166" s="13">
        <f>IF($A166="","",$D166*$H166)</f>
        <v/>
      </c>
      <c r="J166" s="14">
        <f>IF($A166="","",IFERROR(VLOOKUP($C166,Layout!$D$5:$G$204,2,FALSE),""))</f>
        <v/>
      </c>
      <c r="K166" s="14">
        <f>IF($A166="","",IF($E166="","",SUMIFS(Movements!$F$5:$F$204,Movements!$C$5:$C$204,$A166,Movements!$E$5:$E$204,$C166,Movements!$A$5:$A$204,"&gt;"&amp;$E166)-SUMIFS(Movements!$F$5:$F$204,Movements!$C$5:$C$204,$A166,Movements!$D$5:$D$204,$C166,Movements!$A$5:$A$204,"&gt;"&amp;$E166)))</f>
        <v/>
      </c>
      <c r="L166" s="14">
        <f>IF($A166="","",IF($E166="","",TODAY()-$E166))</f>
        <v/>
      </c>
      <c r="M166" s="12">
        <f>IF($A166="","",IF(COUNTIF(SKUs!$A$5:$A$104,$A166)=0,"⚠ this SKU is not on the SKUs tab",IF(COUNTIF(Layout!$D$5:$D$204,$C166)=0,"⚠ this bin is not on the Layout tab",IF(LEFT($C166,1)&lt;&gt;$B166,"⚠ the bin prefix does not match the zone",IF($D166&lt;0,"⚠ negative quantity — a movement is missing",IF(COUNTIFS(Locations!$A$5:$A$204,$A166,Locations!$C$5:$C$204,$C166)&gt;1,"⚠ this SKU and bin are listed twice",IF(AND($E166&lt;&gt;"",$F166&lt;&gt;0),"last count was out by "&amp;TEXT($F166,"+#,##0;-#,##0"),"")))))))</f>
        <v/>
      </c>
      <c r="N166" s="12">
        <f>IF($A166="","",$A166&amp;"#"&amp;COUNTIFS($A$5:$A166,$A166))</f>
        <v/>
      </c>
    </row>
    <row r="167">
      <c r="A167" s="9" t="n"/>
      <c r="B167" s="9" t="n"/>
      <c r="C167" s="9" t="n"/>
      <c r="D167" s="10" t="n"/>
      <c r="E167" s="11">
        <f>IF($A167="","",IFERROR(IF(SUMPRODUCT(MAX((Counts!$B$5:$B$154=$A167)*(Counts!$C$5:$C$154=$C167)*Counts!$A$5:$A$154))=0,"",SUMPRODUCT(MAX((Counts!$B$5:$B$154=$A167)*(Counts!$C$5:$C$154=$C167)*Counts!$A$5:$A$154))),""))</f>
        <v/>
      </c>
      <c r="F167" s="7">
        <f>IF($A167="","",IF($E167="","",SUMIFS(Counts!$D$5:$D$154,Counts!$B$5:$B$154,$A167,Counts!$C$5:$C$154,$C167,Counts!$A$5:$A$154,$E167)-$D167))</f>
        <v/>
      </c>
      <c r="G167" s="12">
        <f>IF($A167="","",IFERROR(VLOOKUP($A167,SKUs!$A$5:$E$104,2,FALSE),""))</f>
        <v/>
      </c>
      <c r="H167" s="13">
        <f>IF($A167="","",IFERROR(VLOOKUP($A167,SKUs!$A$5:$E$104,3,FALSE),0))</f>
        <v/>
      </c>
      <c r="I167" s="13">
        <f>IF($A167="","",$D167*$H167)</f>
        <v/>
      </c>
      <c r="J167" s="14">
        <f>IF($A167="","",IFERROR(VLOOKUP($C167,Layout!$D$5:$G$204,2,FALSE),""))</f>
        <v/>
      </c>
      <c r="K167" s="14">
        <f>IF($A167="","",IF($E167="","",SUMIFS(Movements!$F$5:$F$204,Movements!$C$5:$C$204,$A167,Movements!$E$5:$E$204,$C167,Movements!$A$5:$A$204,"&gt;"&amp;$E167)-SUMIFS(Movements!$F$5:$F$204,Movements!$C$5:$C$204,$A167,Movements!$D$5:$D$204,$C167,Movements!$A$5:$A$204,"&gt;"&amp;$E167)))</f>
        <v/>
      </c>
      <c r="L167" s="14">
        <f>IF($A167="","",IF($E167="","",TODAY()-$E167))</f>
        <v/>
      </c>
      <c r="M167" s="12">
        <f>IF($A167="","",IF(COUNTIF(SKUs!$A$5:$A$104,$A167)=0,"⚠ this SKU is not on the SKUs tab",IF(COUNTIF(Layout!$D$5:$D$204,$C167)=0,"⚠ this bin is not on the Layout tab",IF(LEFT($C167,1)&lt;&gt;$B167,"⚠ the bin prefix does not match the zone",IF($D167&lt;0,"⚠ negative quantity — a movement is missing",IF(COUNTIFS(Locations!$A$5:$A$204,$A167,Locations!$C$5:$C$204,$C167)&gt;1,"⚠ this SKU and bin are listed twice",IF(AND($E167&lt;&gt;"",$F167&lt;&gt;0),"last count was out by "&amp;TEXT($F167,"+#,##0;-#,##0"),"")))))))</f>
        <v/>
      </c>
      <c r="N167" s="12">
        <f>IF($A167="","",$A167&amp;"#"&amp;COUNTIFS($A$5:$A167,$A167))</f>
        <v/>
      </c>
    </row>
    <row r="168">
      <c r="A168" s="9" t="n"/>
      <c r="B168" s="9" t="n"/>
      <c r="C168" s="9" t="n"/>
      <c r="D168" s="10" t="n"/>
      <c r="E168" s="11">
        <f>IF($A168="","",IFERROR(IF(SUMPRODUCT(MAX((Counts!$B$5:$B$154=$A168)*(Counts!$C$5:$C$154=$C168)*Counts!$A$5:$A$154))=0,"",SUMPRODUCT(MAX((Counts!$B$5:$B$154=$A168)*(Counts!$C$5:$C$154=$C168)*Counts!$A$5:$A$154))),""))</f>
        <v/>
      </c>
      <c r="F168" s="7">
        <f>IF($A168="","",IF($E168="","",SUMIFS(Counts!$D$5:$D$154,Counts!$B$5:$B$154,$A168,Counts!$C$5:$C$154,$C168,Counts!$A$5:$A$154,$E168)-$D168))</f>
        <v/>
      </c>
      <c r="G168" s="12">
        <f>IF($A168="","",IFERROR(VLOOKUP($A168,SKUs!$A$5:$E$104,2,FALSE),""))</f>
        <v/>
      </c>
      <c r="H168" s="13">
        <f>IF($A168="","",IFERROR(VLOOKUP($A168,SKUs!$A$5:$E$104,3,FALSE),0))</f>
        <v/>
      </c>
      <c r="I168" s="13">
        <f>IF($A168="","",$D168*$H168)</f>
        <v/>
      </c>
      <c r="J168" s="14">
        <f>IF($A168="","",IFERROR(VLOOKUP($C168,Layout!$D$5:$G$204,2,FALSE),""))</f>
        <v/>
      </c>
      <c r="K168" s="14">
        <f>IF($A168="","",IF($E168="","",SUMIFS(Movements!$F$5:$F$204,Movements!$C$5:$C$204,$A168,Movements!$E$5:$E$204,$C168,Movements!$A$5:$A$204,"&gt;"&amp;$E168)-SUMIFS(Movements!$F$5:$F$204,Movements!$C$5:$C$204,$A168,Movements!$D$5:$D$204,$C168,Movements!$A$5:$A$204,"&gt;"&amp;$E168)))</f>
        <v/>
      </c>
      <c r="L168" s="14">
        <f>IF($A168="","",IF($E168="","",TODAY()-$E168))</f>
        <v/>
      </c>
      <c r="M168" s="12">
        <f>IF($A168="","",IF(COUNTIF(SKUs!$A$5:$A$104,$A168)=0,"⚠ this SKU is not on the SKUs tab",IF(COUNTIF(Layout!$D$5:$D$204,$C168)=0,"⚠ this bin is not on the Layout tab",IF(LEFT($C168,1)&lt;&gt;$B168,"⚠ the bin prefix does not match the zone",IF($D168&lt;0,"⚠ negative quantity — a movement is missing",IF(COUNTIFS(Locations!$A$5:$A$204,$A168,Locations!$C$5:$C$204,$C168)&gt;1,"⚠ this SKU and bin are listed twice",IF(AND($E168&lt;&gt;"",$F168&lt;&gt;0),"last count was out by "&amp;TEXT($F168,"+#,##0;-#,##0"),"")))))))</f>
        <v/>
      </c>
      <c r="N168" s="12">
        <f>IF($A168="","",$A168&amp;"#"&amp;COUNTIFS($A$5:$A168,$A168))</f>
        <v/>
      </c>
    </row>
    <row r="169">
      <c r="A169" s="9" t="n"/>
      <c r="B169" s="9" t="n"/>
      <c r="C169" s="9" t="n"/>
      <c r="D169" s="10" t="n"/>
      <c r="E169" s="11">
        <f>IF($A169="","",IFERROR(IF(SUMPRODUCT(MAX((Counts!$B$5:$B$154=$A169)*(Counts!$C$5:$C$154=$C169)*Counts!$A$5:$A$154))=0,"",SUMPRODUCT(MAX((Counts!$B$5:$B$154=$A169)*(Counts!$C$5:$C$154=$C169)*Counts!$A$5:$A$154))),""))</f>
        <v/>
      </c>
      <c r="F169" s="7">
        <f>IF($A169="","",IF($E169="","",SUMIFS(Counts!$D$5:$D$154,Counts!$B$5:$B$154,$A169,Counts!$C$5:$C$154,$C169,Counts!$A$5:$A$154,$E169)-$D169))</f>
        <v/>
      </c>
      <c r="G169" s="12">
        <f>IF($A169="","",IFERROR(VLOOKUP($A169,SKUs!$A$5:$E$104,2,FALSE),""))</f>
        <v/>
      </c>
      <c r="H169" s="13">
        <f>IF($A169="","",IFERROR(VLOOKUP($A169,SKUs!$A$5:$E$104,3,FALSE),0))</f>
        <v/>
      </c>
      <c r="I169" s="13">
        <f>IF($A169="","",$D169*$H169)</f>
        <v/>
      </c>
      <c r="J169" s="14">
        <f>IF($A169="","",IFERROR(VLOOKUP($C169,Layout!$D$5:$G$204,2,FALSE),""))</f>
        <v/>
      </c>
      <c r="K169" s="14">
        <f>IF($A169="","",IF($E169="","",SUMIFS(Movements!$F$5:$F$204,Movements!$C$5:$C$204,$A169,Movements!$E$5:$E$204,$C169,Movements!$A$5:$A$204,"&gt;"&amp;$E169)-SUMIFS(Movements!$F$5:$F$204,Movements!$C$5:$C$204,$A169,Movements!$D$5:$D$204,$C169,Movements!$A$5:$A$204,"&gt;"&amp;$E169)))</f>
        <v/>
      </c>
      <c r="L169" s="14">
        <f>IF($A169="","",IF($E169="","",TODAY()-$E169))</f>
        <v/>
      </c>
      <c r="M169" s="12">
        <f>IF($A169="","",IF(COUNTIF(SKUs!$A$5:$A$104,$A169)=0,"⚠ this SKU is not on the SKUs tab",IF(COUNTIF(Layout!$D$5:$D$204,$C169)=0,"⚠ this bin is not on the Layout tab",IF(LEFT($C169,1)&lt;&gt;$B169,"⚠ the bin prefix does not match the zone",IF($D169&lt;0,"⚠ negative quantity — a movement is missing",IF(COUNTIFS(Locations!$A$5:$A$204,$A169,Locations!$C$5:$C$204,$C169)&gt;1,"⚠ this SKU and bin are listed twice",IF(AND($E169&lt;&gt;"",$F169&lt;&gt;0),"last count was out by "&amp;TEXT($F169,"+#,##0;-#,##0"),"")))))))</f>
        <v/>
      </c>
      <c r="N169" s="12">
        <f>IF($A169="","",$A169&amp;"#"&amp;COUNTIFS($A$5:$A169,$A169))</f>
        <v/>
      </c>
    </row>
    <row r="170">
      <c r="A170" s="9" t="n"/>
      <c r="B170" s="9" t="n"/>
      <c r="C170" s="9" t="n"/>
      <c r="D170" s="10" t="n"/>
      <c r="E170" s="11">
        <f>IF($A170="","",IFERROR(IF(SUMPRODUCT(MAX((Counts!$B$5:$B$154=$A170)*(Counts!$C$5:$C$154=$C170)*Counts!$A$5:$A$154))=0,"",SUMPRODUCT(MAX((Counts!$B$5:$B$154=$A170)*(Counts!$C$5:$C$154=$C170)*Counts!$A$5:$A$154))),""))</f>
        <v/>
      </c>
      <c r="F170" s="7">
        <f>IF($A170="","",IF($E170="","",SUMIFS(Counts!$D$5:$D$154,Counts!$B$5:$B$154,$A170,Counts!$C$5:$C$154,$C170,Counts!$A$5:$A$154,$E170)-$D170))</f>
        <v/>
      </c>
      <c r="G170" s="12">
        <f>IF($A170="","",IFERROR(VLOOKUP($A170,SKUs!$A$5:$E$104,2,FALSE),""))</f>
        <v/>
      </c>
      <c r="H170" s="13">
        <f>IF($A170="","",IFERROR(VLOOKUP($A170,SKUs!$A$5:$E$104,3,FALSE),0))</f>
        <v/>
      </c>
      <c r="I170" s="13">
        <f>IF($A170="","",$D170*$H170)</f>
        <v/>
      </c>
      <c r="J170" s="14">
        <f>IF($A170="","",IFERROR(VLOOKUP($C170,Layout!$D$5:$G$204,2,FALSE),""))</f>
        <v/>
      </c>
      <c r="K170" s="14">
        <f>IF($A170="","",IF($E170="","",SUMIFS(Movements!$F$5:$F$204,Movements!$C$5:$C$204,$A170,Movements!$E$5:$E$204,$C170,Movements!$A$5:$A$204,"&gt;"&amp;$E170)-SUMIFS(Movements!$F$5:$F$204,Movements!$C$5:$C$204,$A170,Movements!$D$5:$D$204,$C170,Movements!$A$5:$A$204,"&gt;"&amp;$E170)))</f>
        <v/>
      </c>
      <c r="L170" s="14">
        <f>IF($A170="","",IF($E170="","",TODAY()-$E170))</f>
        <v/>
      </c>
      <c r="M170" s="12">
        <f>IF($A170="","",IF(COUNTIF(SKUs!$A$5:$A$104,$A170)=0,"⚠ this SKU is not on the SKUs tab",IF(COUNTIF(Layout!$D$5:$D$204,$C170)=0,"⚠ this bin is not on the Layout tab",IF(LEFT($C170,1)&lt;&gt;$B170,"⚠ the bin prefix does not match the zone",IF($D170&lt;0,"⚠ negative quantity — a movement is missing",IF(COUNTIFS(Locations!$A$5:$A$204,$A170,Locations!$C$5:$C$204,$C170)&gt;1,"⚠ this SKU and bin are listed twice",IF(AND($E170&lt;&gt;"",$F170&lt;&gt;0),"last count was out by "&amp;TEXT($F170,"+#,##0;-#,##0"),"")))))))</f>
        <v/>
      </c>
      <c r="N170" s="12">
        <f>IF($A170="","",$A170&amp;"#"&amp;COUNTIFS($A$5:$A170,$A170))</f>
        <v/>
      </c>
    </row>
    <row r="171">
      <c r="A171" s="9" t="n"/>
      <c r="B171" s="9" t="n"/>
      <c r="C171" s="9" t="n"/>
      <c r="D171" s="10" t="n"/>
      <c r="E171" s="11">
        <f>IF($A171="","",IFERROR(IF(SUMPRODUCT(MAX((Counts!$B$5:$B$154=$A171)*(Counts!$C$5:$C$154=$C171)*Counts!$A$5:$A$154))=0,"",SUMPRODUCT(MAX((Counts!$B$5:$B$154=$A171)*(Counts!$C$5:$C$154=$C171)*Counts!$A$5:$A$154))),""))</f>
        <v/>
      </c>
      <c r="F171" s="7">
        <f>IF($A171="","",IF($E171="","",SUMIFS(Counts!$D$5:$D$154,Counts!$B$5:$B$154,$A171,Counts!$C$5:$C$154,$C171,Counts!$A$5:$A$154,$E171)-$D171))</f>
        <v/>
      </c>
      <c r="G171" s="12">
        <f>IF($A171="","",IFERROR(VLOOKUP($A171,SKUs!$A$5:$E$104,2,FALSE),""))</f>
        <v/>
      </c>
      <c r="H171" s="13">
        <f>IF($A171="","",IFERROR(VLOOKUP($A171,SKUs!$A$5:$E$104,3,FALSE),0))</f>
        <v/>
      </c>
      <c r="I171" s="13">
        <f>IF($A171="","",$D171*$H171)</f>
        <v/>
      </c>
      <c r="J171" s="14">
        <f>IF($A171="","",IFERROR(VLOOKUP($C171,Layout!$D$5:$G$204,2,FALSE),""))</f>
        <v/>
      </c>
      <c r="K171" s="14">
        <f>IF($A171="","",IF($E171="","",SUMIFS(Movements!$F$5:$F$204,Movements!$C$5:$C$204,$A171,Movements!$E$5:$E$204,$C171,Movements!$A$5:$A$204,"&gt;"&amp;$E171)-SUMIFS(Movements!$F$5:$F$204,Movements!$C$5:$C$204,$A171,Movements!$D$5:$D$204,$C171,Movements!$A$5:$A$204,"&gt;"&amp;$E171)))</f>
        <v/>
      </c>
      <c r="L171" s="14">
        <f>IF($A171="","",IF($E171="","",TODAY()-$E171))</f>
        <v/>
      </c>
      <c r="M171" s="12">
        <f>IF($A171="","",IF(COUNTIF(SKUs!$A$5:$A$104,$A171)=0,"⚠ this SKU is not on the SKUs tab",IF(COUNTIF(Layout!$D$5:$D$204,$C171)=0,"⚠ this bin is not on the Layout tab",IF(LEFT($C171,1)&lt;&gt;$B171,"⚠ the bin prefix does not match the zone",IF($D171&lt;0,"⚠ negative quantity — a movement is missing",IF(COUNTIFS(Locations!$A$5:$A$204,$A171,Locations!$C$5:$C$204,$C171)&gt;1,"⚠ this SKU and bin are listed twice",IF(AND($E171&lt;&gt;"",$F171&lt;&gt;0),"last count was out by "&amp;TEXT($F171,"+#,##0;-#,##0"),"")))))))</f>
        <v/>
      </c>
      <c r="N171" s="12">
        <f>IF($A171="","",$A171&amp;"#"&amp;COUNTIFS($A$5:$A171,$A171))</f>
        <v/>
      </c>
    </row>
    <row r="172">
      <c r="A172" s="9" t="n"/>
      <c r="B172" s="9" t="n"/>
      <c r="C172" s="9" t="n"/>
      <c r="D172" s="10" t="n"/>
      <c r="E172" s="11">
        <f>IF($A172="","",IFERROR(IF(SUMPRODUCT(MAX((Counts!$B$5:$B$154=$A172)*(Counts!$C$5:$C$154=$C172)*Counts!$A$5:$A$154))=0,"",SUMPRODUCT(MAX((Counts!$B$5:$B$154=$A172)*(Counts!$C$5:$C$154=$C172)*Counts!$A$5:$A$154))),""))</f>
        <v/>
      </c>
      <c r="F172" s="7">
        <f>IF($A172="","",IF($E172="","",SUMIFS(Counts!$D$5:$D$154,Counts!$B$5:$B$154,$A172,Counts!$C$5:$C$154,$C172,Counts!$A$5:$A$154,$E172)-$D172))</f>
        <v/>
      </c>
      <c r="G172" s="12">
        <f>IF($A172="","",IFERROR(VLOOKUP($A172,SKUs!$A$5:$E$104,2,FALSE),""))</f>
        <v/>
      </c>
      <c r="H172" s="13">
        <f>IF($A172="","",IFERROR(VLOOKUP($A172,SKUs!$A$5:$E$104,3,FALSE),0))</f>
        <v/>
      </c>
      <c r="I172" s="13">
        <f>IF($A172="","",$D172*$H172)</f>
        <v/>
      </c>
      <c r="J172" s="14">
        <f>IF($A172="","",IFERROR(VLOOKUP($C172,Layout!$D$5:$G$204,2,FALSE),""))</f>
        <v/>
      </c>
      <c r="K172" s="14">
        <f>IF($A172="","",IF($E172="","",SUMIFS(Movements!$F$5:$F$204,Movements!$C$5:$C$204,$A172,Movements!$E$5:$E$204,$C172,Movements!$A$5:$A$204,"&gt;"&amp;$E172)-SUMIFS(Movements!$F$5:$F$204,Movements!$C$5:$C$204,$A172,Movements!$D$5:$D$204,$C172,Movements!$A$5:$A$204,"&gt;"&amp;$E172)))</f>
        <v/>
      </c>
      <c r="L172" s="14">
        <f>IF($A172="","",IF($E172="","",TODAY()-$E172))</f>
        <v/>
      </c>
      <c r="M172" s="12">
        <f>IF($A172="","",IF(COUNTIF(SKUs!$A$5:$A$104,$A172)=0,"⚠ this SKU is not on the SKUs tab",IF(COUNTIF(Layout!$D$5:$D$204,$C172)=0,"⚠ this bin is not on the Layout tab",IF(LEFT($C172,1)&lt;&gt;$B172,"⚠ the bin prefix does not match the zone",IF($D172&lt;0,"⚠ negative quantity — a movement is missing",IF(COUNTIFS(Locations!$A$5:$A$204,$A172,Locations!$C$5:$C$204,$C172)&gt;1,"⚠ this SKU and bin are listed twice",IF(AND($E172&lt;&gt;"",$F172&lt;&gt;0),"last count was out by "&amp;TEXT($F172,"+#,##0;-#,##0"),"")))))))</f>
        <v/>
      </c>
      <c r="N172" s="12">
        <f>IF($A172="","",$A172&amp;"#"&amp;COUNTIFS($A$5:$A172,$A172))</f>
        <v/>
      </c>
    </row>
    <row r="173">
      <c r="A173" s="9" t="n"/>
      <c r="B173" s="9" t="n"/>
      <c r="C173" s="9" t="n"/>
      <c r="D173" s="10" t="n"/>
      <c r="E173" s="11">
        <f>IF($A173="","",IFERROR(IF(SUMPRODUCT(MAX((Counts!$B$5:$B$154=$A173)*(Counts!$C$5:$C$154=$C173)*Counts!$A$5:$A$154))=0,"",SUMPRODUCT(MAX((Counts!$B$5:$B$154=$A173)*(Counts!$C$5:$C$154=$C173)*Counts!$A$5:$A$154))),""))</f>
        <v/>
      </c>
      <c r="F173" s="7">
        <f>IF($A173="","",IF($E173="","",SUMIFS(Counts!$D$5:$D$154,Counts!$B$5:$B$154,$A173,Counts!$C$5:$C$154,$C173,Counts!$A$5:$A$154,$E173)-$D173))</f>
        <v/>
      </c>
      <c r="G173" s="12">
        <f>IF($A173="","",IFERROR(VLOOKUP($A173,SKUs!$A$5:$E$104,2,FALSE),""))</f>
        <v/>
      </c>
      <c r="H173" s="13">
        <f>IF($A173="","",IFERROR(VLOOKUP($A173,SKUs!$A$5:$E$104,3,FALSE),0))</f>
        <v/>
      </c>
      <c r="I173" s="13">
        <f>IF($A173="","",$D173*$H173)</f>
        <v/>
      </c>
      <c r="J173" s="14">
        <f>IF($A173="","",IFERROR(VLOOKUP($C173,Layout!$D$5:$G$204,2,FALSE),""))</f>
        <v/>
      </c>
      <c r="K173" s="14">
        <f>IF($A173="","",IF($E173="","",SUMIFS(Movements!$F$5:$F$204,Movements!$C$5:$C$204,$A173,Movements!$E$5:$E$204,$C173,Movements!$A$5:$A$204,"&gt;"&amp;$E173)-SUMIFS(Movements!$F$5:$F$204,Movements!$C$5:$C$204,$A173,Movements!$D$5:$D$204,$C173,Movements!$A$5:$A$204,"&gt;"&amp;$E173)))</f>
        <v/>
      </c>
      <c r="L173" s="14">
        <f>IF($A173="","",IF($E173="","",TODAY()-$E173))</f>
        <v/>
      </c>
      <c r="M173" s="12">
        <f>IF($A173="","",IF(COUNTIF(SKUs!$A$5:$A$104,$A173)=0,"⚠ this SKU is not on the SKUs tab",IF(COUNTIF(Layout!$D$5:$D$204,$C173)=0,"⚠ this bin is not on the Layout tab",IF(LEFT($C173,1)&lt;&gt;$B173,"⚠ the bin prefix does not match the zone",IF($D173&lt;0,"⚠ negative quantity — a movement is missing",IF(COUNTIFS(Locations!$A$5:$A$204,$A173,Locations!$C$5:$C$204,$C173)&gt;1,"⚠ this SKU and bin are listed twice",IF(AND($E173&lt;&gt;"",$F173&lt;&gt;0),"last count was out by "&amp;TEXT($F173,"+#,##0;-#,##0"),"")))))))</f>
        <v/>
      </c>
      <c r="N173" s="12">
        <f>IF($A173="","",$A173&amp;"#"&amp;COUNTIFS($A$5:$A173,$A173))</f>
        <v/>
      </c>
    </row>
    <row r="174">
      <c r="A174" s="9" t="n"/>
      <c r="B174" s="9" t="n"/>
      <c r="C174" s="9" t="n"/>
      <c r="D174" s="10" t="n"/>
      <c r="E174" s="11">
        <f>IF($A174="","",IFERROR(IF(SUMPRODUCT(MAX((Counts!$B$5:$B$154=$A174)*(Counts!$C$5:$C$154=$C174)*Counts!$A$5:$A$154))=0,"",SUMPRODUCT(MAX((Counts!$B$5:$B$154=$A174)*(Counts!$C$5:$C$154=$C174)*Counts!$A$5:$A$154))),""))</f>
        <v/>
      </c>
      <c r="F174" s="7">
        <f>IF($A174="","",IF($E174="","",SUMIFS(Counts!$D$5:$D$154,Counts!$B$5:$B$154,$A174,Counts!$C$5:$C$154,$C174,Counts!$A$5:$A$154,$E174)-$D174))</f>
        <v/>
      </c>
      <c r="G174" s="12">
        <f>IF($A174="","",IFERROR(VLOOKUP($A174,SKUs!$A$5:$E$104,2,FALSE),""))</f>
        <v/>
      </c>
      <c r="H174" s="13">
        <f>IF($A174="","",IFERROR(VLOOKUP($A174,SKUs!$A$5:$E$104,3,FALSE),0))</f>
        <v/>
      </c>
      <c r="I174" s="13">
        <f>IF($A174="","",$D174*$H174)</f>
        <v/>
      </c>
      <c r="J174" s="14">
        <f>IF($A174="","",IFERROR(VLOOKUP($C174,Layout!$D$5:$G$204,2,FALSE),""))</f>
        <v/>
      </c>
      <c r="K174" s="14">
        <f>IF($A174="","",IF($E174="","",SUMIFS(Movements!$F$5:$F$204,Movements!$C$5:$C$204,$A174,Movements!$E$5:$E$204,$C174,Movements!$A$5:$A$204,"&gt;"&amp;$E174)-SUMIFS(Movements!$F$5:$F$204,Movements!$C$5:$C$204,$A174,Movements!$D$5:$D$204,$C174,Movements!$A$5:$A$204,"&gt;"&amp;$E174)))</f>
        <v/>
      </c>
      <c r="L174" s="14">
        <f>IF($A174="","",IF($E174="","",TODAY()-$E174))</f>
        <v/>
      </c>
      <c r="M174" s="12">
        <f>IF($A174="","",IF(COUNTIF(SKUs!$A$5:$A$104,$A174)=0,"⚠ this SKU is not on the SKUs tab",IF(COUNTIF(Layout!$D$5:$D$204,$C174)=0,"⚠ this bin is not on the Layout tab",IF(LEFT($C174,1)&lt;&gt;$B174,"⚠ the bin prefix does not match the zone",IF($D174&lt;0,"⚠ negative quantity — a movement is missing",IF(COUNTIFS(Locations!$A$5:$A$204,$A174,Locations!$C$5:$C$204,$C174)&gt;1,"⚠ this SKU and bin are listed twice",IF(AND($E174&lt;&gt;"",$F174&lt;&gt;0),"last count was out by "&amp;TEXT($F174,"+#,##0;-#,##0"),"")))))))</f>
        <v/>
      </c>
      <c r="N174" s="12">
        <f>IF($A174="","",$A174&amp;"#"&amp;COUNTIFS($A$5:$A174,$A174))</f>
        <v/>
      </c>
    </row>
    <row r="175">
      <c r="A175" s="9" t="n"/>
      <c r="B175" s="9" t="n"/>
      <c r="C175" s="9" t="n"/>
      <c r="D175" s="10" t="n"/>
      <c r="E175" s="11">
        <f>IF($A175="","",IFERROR(IF(SUMPRODUCT(MAX((Counts!$B$5:$B$154=$A175)*(Counts!$C$5:$C$154=$C175)*Counts!$A$5:$A$154))=0,"",SUMPRODUCT(MAX((Counts!$B$5:$B$154=$A175)*(Counts!$C$5:$C$154=$C175)*Counts!$A$5:$A$154))),""))</f>
        <v/>
      </c>
      <c r="F175" s="7">
        <f>IF($A175="","",IF($E175="","",SUMIFS(Counts!$D$5:$D$154,Counts!$B$5:$B$154,$A175,Counts!$C$5:$C$154,$C175,Counts!$A$5:$A$154,$E175)-$D175))</f>
        <v/>
      </c>
      <c r="G175" s="12">
        <f>IF($A175="","",IFERROR(VLOOKUP($A175,SKUs!$A$5:$E$104,2,FALSE),""))</f>
        <v/>
      </c>
      <c r="H175" s="13">
        <f>IF($A175="","",IFERROR(VLOOKUP($A175,SKUs!$A$5:$E$104,3,FALSE),0))</f>
        <v/>
      </c>
      <c r="I175" s="13">
        <f>IF($A175="","",$D175*$H175)</f>
        <v/>
      </c>
      <c r="J175" s="14">
        <f>IF($A175="","",IFERROR(VLOOKUP($C175,Layout!$D$5:$G$204,2,FALSE),""))</f>
        <v/>
      </c>
      <c r="K175" s="14">
        <f>IF($A175="","",IF($E175="","",SUMIFS(Movements!$F$5:$F$204,Movements!$C$5:$C$204,$A175,Movements!$E$5:$E$204,$C175,Movements!$A$5:$A$204,"&gt;"&amp;$E175)-SUMIFS(Movements!$F$5:$F$204,Movements!$C$5:$C$204,$A175,Movements!$D$5:$D$204,$C175,Movements!$A$5:$A$204,"&gt;"&amp;$E175)))</f>
        <v/>
      </c>
      <c r="L175" s="14">
        <f>IF($A175="","",IF($E175="","",TODAY()-$E175))</f>
        <v/>
      </c>
      <c r="M175" s="12">
        <f>IF($A175="","",IF(COUNTIF(SKUs!$A$5:$A$104,$A175)=0,"⚠ this SKU is not on the SKUs tab",IF(COUNTIF(Layout!$D$5:$D$204,$C175)=0,"⚠ this bin is not on the Layout tab",IF(LEFT($C175,1)&lt;&gt;$B175,"⚠ the bin prefix does not match the zone",IF($D175&lt;0,"⚠ negative quantity — a movement is missing",IF(COUNTIFS(Locations!$A$5:$A$204,$A175,Locations!$C$5:$C$204,$C175)&gt;1,"⚠ this SKU and bin are listed twice",IF(AND($E175&lt;&gt;"",$F175&lt;&gt;0),"last count was out by "&amp;TEXT($F175,"+#,##0;-#,##0"),"")))))))</f>
        <v/>
      </c>
      <c r="N175" s="12">
        <f>IF($A175="","",$A175&amp;"#"&amp;COUNTIFS($A$5:$A175,$A175))</f>
        <v/>
      </c>
    </row>
    <row r="176">
      <c r="A176" s="9" t="n"/>
      <c r="B176" s="9" t="n"/>
      <c r="C176" s="9" t="n"/>
      <c r="D176" s="10" t="n"/>
      <c r="E176" s="11">
        <f>IF($A176="","",IFERROR(IF(SUMPRODUCT(MAX((Counts!$B$5:$B$154=$A176)*(Counts!$C$5:$C$154=$C176)*Counts!$A$5:$A$154))=0,"",SUMPRODUCT(MAX((Counts!$B$5:$B$154=$A176)*(Counts!$C$5:$C$154=$C176)*Counts!$A$5:$A$154))),""))</f>
        <v/>
      </c>
      <c r="F176" s="7">
        <f>IF($A176="","",IF($E176="","",SUMIFS(Counts!$D$5:$D$154,Counts!$B$5:$B$154,$A176,Counts!$C$5:$C$154,$C176,Counts!$A$5:$A$154,$E176)-$D176))</f>
        <v/>
      </c>
      <c r="G176" s="12">
        <f>IF($A176="","",IFERROR(VLOOKUP($A176,SKUs!$A$5:$E$104,2,FALSE),""))</f>
        <v/>
      </c>
      <c r="H176" s="13">
        <f>IF($A176="","",IFERROR(VLOOKUP($A176,SKUs!$A$5:$E$104,3,FALSE),0))</f>
        <v/>
      </c>
      <c r="I176" s="13">
        <f>IF($A176="","",$D176*$H176)</f>
        <v/>
      </c>
      <c r="J176" s="14">
        <f>IF($A176="","",IFERROR(VLOOKUP($C176,Layout!$D$5:$G$204,2,FALSE),""))</f>
        <v/>
      </c>
      <c r="K176" s="14">
        <f>IF($A176="","",IF($E176="","",SUMIFS(Movements!$F$5:$F$204,Movements!$C$5:$C$204,$A176,Movements!$E$5:$E$204,$C176,Movements!$A$5:$A$204,"&gt;"&amp;$E176)-SUMIFS(Movements!$F$5:$F$204,Movements!$C$5:$C$204,$A176,Movements!$D$5:$D$204,$C176,Movements!$A$5:$A$204,"&gt;"&amp;$E176)))</f>
        <v/>
      </c>
      <c r="L176" s="14">
        <f>IF($A176="","",IF($E176="","",TODAY()-$E176))</f>
        <v/>
      </c>
      <c r="M176" s="12">
        <f>IF($A176="","",IF(COUNTIF(SKUs!$A$5:$A$104,$A176)=0,"⚠ this SKU is not on the SKUs tab",IF(COUNTIF(Layout!$D$5:$D$204,$C176)=0,"⚠ this bin is not on the Layout tab",IF(LEFT($C176,1)&lt;&gt;$B176,"⚠ the bin prefix does not match the zone",IF($D176&lt;0,"⚠ negative quantity — a movement is missing",IF(COUNTIFS(Locations!$A$5:$A$204,$A176,Locations!$C$5:$C$204,$C176)&gt;1,"⚠ this SKU and bin are listed twice",IF(AND($E176&lt;&gt;"",$F176&lt;&gt;0),"last count was out by "&amp;TEXT($F176,"+#,##0;-#,##0"),"")))))))</f>
        <v/>
      </c>
      <c r="N176" s="12">
        <f>IF($A176="","",$A176&amp;"#"&amp;COUNTIFS($A$5:$A176,$A176))</f>
        <v/>
      </c>
    </row>
    <row r="177">
      <c r="A177" s="9" t="n"/>
      <c r="B177" s="9" t="n"/>
      <c r="C177" s="9" t="n"/>
      <c r="D177" s="10" t="n"/>
      <c r="E177" s="11">
        <f>IF($A177="","",IFERROR(IF(SUMPRODUCT(MAX((Counts!$B$5:$B$154=$A177)*(Counts!$C$5:$C$154=$C177)*Counts!$A$5:$A$154))=0,"",SUMPRODUCT(MAX((Counts!$B$5:$B$154=$A177)*(Counts!$C$5:$C$154=$C177)*Counts!$A$5:$A$154))),""))</f>
        <v/>
      </c>
      <c r="F177" s="7">
        <f>IF($A177="","",IF($E177="","",SUMIFS(Counts!$D$5:$D$154,Counts!$B$5:$B$154,$A177,Counts!$C$5:$C$154,$C177,Counts!$A$5:$A$154,$E177)-$D177))</f>
        <v/>
      </c>
      <c r="G177" s="12">
        <f>IF($A177="","",IFERROR(VLOOKUP($A177,SKUs!$A$5:$E$104,2,FALSE),""))</f>
        <v/>
      </c>
      <c r="H177" s="13">
        <f>IF($A177="","",IFERROR(VLOOKUP($A177,SKUs!$A$5:$E$104,3,FALSE),0))</f>
        <v/>
      </c>
      <c r="I177" s="13">
        <f>IF($A177="","",$D177*$H177)</f>
        <v/>
      </c>
      <c r="J177" s="14">
        <f>IF($A177="","",IFERROR(VLOOKUP($C177,Layout!$D$5:$G$204,2,FALSE),""))</f>
        <v/>
      </c>
      <c r="K177" s="14">
        <f>IF($A177="","",IF($E177="","",SUMIFS(Movements!$F$5:$F$204,Movements!$C$5:$C$204,$A177,Movements!$E$5:$E$204,$C177,Movements!$A$5:$A$204,"&gt;"&amp;$E177)-SUMIFS(Movements!$F$5:$F$204,Movements!$C$5:$C$204,$A177,Movements!$D$5:$D$204,$C177,Movements!$A$5:$A$204,"&gt;"&amp;$E177)))</f>
        <v/>
      </c>
      <c r="L177" s="14">
        <f>IF($A177="","",IF($E177="","",TODAY()-$E177))</f>
        <v/>
      </c>
      <c r="M177" s="12">
        <f>IF($A177="","",IF(COUNTIF(SKUs!$A$5:$A$104,$A177)=0,"⚠ this SKU is not on the SKUs tab",IF(COUNTIF(Layout!$D$5:$D$204,$C177)=0,"⚠ this bin is not on the Layout tab",IF(LEFT($C177,1)&lt;&gt;$B177,"⚠ the bin prefix does not match the zone",IF($D177&lt;0,"⚠ negative quantity — a movement is missing",IF(COUNTIFS(Locations!$A$5:$A$204,$A177,Locations!$C$5:$C$204,$C177)&gt;1,"⚠ this SKU and bin are listed twice",IF(AND($E177&lt;&gt;"",$F177&lt;&gt;0),"last count was out by "&amp;TEXT($F177,"+#,##0;-#,##0"),"")))))))</f>
        <v/>
      </c>
      <c r="N177" s="12">
        <f>IF($A177="","",$A177&amp;"#"&amp;COUNTIFS($A$5:$A177,$A177))</f>
        <v/>
      </c>
    </row>
    <row r="178">
      <c r="A178" s="9" t="n"/>
      <c r="B178" s="9" t="n"/>
      <c r="C178" s="9" t="n"/>
      <c r="D178" s="10" t="n"/>
      <c r="E178" s="11">
        <f>IF($A178="","",IFERROR(IF(SUMPRODUCT(MAX((Counts!$B$5:$B$154=$A178)*(Counts!$C$5:$C$154=$C178)*Counts!$A$5:$A$154))=0,"",SUMPRODUCT(MAX((Counts!$B$5:$B$154=$A178)*(Counts!$C$5:$C$154=$C178)*Counts!$A$5:$A$154))),""))</f>
        <v/>
      </c>
      <c r="F178" s="7">
        <f>IF($A178="","",IF($E178="","",SUMIFS(Counts!$D$5:$D$154,Counts!$B$5:$B$154,$A178,Counts!$C$5:$C$154,$C178,Counts!$A$5:$A$154,$E178)-$D178))</f>
        <v/>
      </c>
      <c r="G178" s="12">
        <f>IF($A178="","",IFERROR(VLOOKUP($A178,SKUs!$A$5:$E$104,2,FALSE),""))</f>
        <v/>
      </c>
      <c r="H178" s="13">
        <f>IF($A178="","",IFERROR(VLOOKUP($A178,SKUs!$A$5:$E$104,3,FALSE),0))</f>
        <v/>
      </c>
      <c r="I178" s="13">
        <f>IF($A178="","",$D178*$H178)</f>
        <v/>
      </c>
      <c r="J178" s="14">
        <f>IF($A178="","",IFERROR(VLOOKUP($C178,Layout!$D$5:$G$204,2,FALSE),""))</f>
        <v/>
      </c>
      <c r="K178" s="14">
        <f>IF($A178="","",IF($E178="","",SUMIFS(Movements!$F$5:$F$204,Movements!$C$5:$C$204,$A178,Movements!$E$5:$E$204,$C178,Movements!$A$5:$A$204,"&gt;"&amp;$E178)-SUMIFS(Movements!$F$5:$F$204,Movements!$C$5:$C$204,$A178,Movements!$D$5:$D$204,$C178,Movements!$A$5:$A$204,"&gt;"&amp;$E178)))</f>
        <v/>
      </c>
      <c r="L178" s="14">
        <f>IF($A178="","",IF($E178="","",TODAY()-$E178))</f>
        <v/>
      </c>
      <c r="M178" s="12">
        <f>IF($A178="","",IF(COUNTIF(SKUs!$A$5:$A$104,$A178)=0,"⚠ this SKU is not on the SKUs tab",IF(COUNTIF(Layout!$D$5:$D$204,$C178)=0,"⚠ this bin is not on the Layout tab",IF(LEFT($C178,1)&lt;&gt;$B178,"⚠ the bin prefix does not match the zone",IF($D178&lt;0,"⚠ negative quantity — a movement is missing",IF(COUNTIFS(Locations!$A$5:$A$204,$A178,Locations!$C$5:$C$204,$C178)&gt;1,"⚠ this SKU and bin are listed twice",IF(AND($E178&lt;&gt;"",$F178&lt;&gt;0),"last count was out by "&amp;TEXT($F178,"+#,##0;-#,##0"),"")))))))</f>
        <v/>
      </c>
      <c r="N178" s="12">
        <f>IF($A178="","",$A178&amp;"#"&amp;COUNTIFS($A$5:$A178,$A178))</f>
        <v/>
      </c>
    </row>
    <row r="179">
      <c r="A179" s="9" t="n"/>
      <c r="B179" s="9" t="n"/>
      <c r="C179" s="9" t="n"/>
      <c r="D179" s="10" t="n"/>
      <c r="E179" s="11">
        <f>IF($A179="","",IFERROR(IF(SUMPRODUCT(MAX((Counts!$B$5:$B$154=$A179)*(Counts!$C$5:$C$154=$C179)*Counts!$A$5:$A$154))=0,"",SUMPRODUCT(MAX((Counts!$B$5:$B$154=$A179)*(Counts!$C$5:$C$154=$C179)*Counts!$A$5:$A$154))),""))</f>
        <v/>
      </c>
      <c r="F179" s="7">
        <f>IF($A179="","",IF($E179="","",SUMIFS(Counts!$D$5:$D$154,Counts!$B$5:$B$154,$A179,Counts!$C$5:$C$154,$C179,Counts!$A$5:$A$154,$E179)-$D179))</f>
        <v/>
      </c>
      <c r="G179" s="12">
        <f>IF($A179="","",IFERROR(VLOOKUP($A179,SKUs!$A$5:$E$104,2,FALSE),""))</f>
        <v/>
      </c>
      <c r="H179" s="13">
        <f>IF($A179="","",IFERROR(VLOOKUP($A179,SKUs!$A$5:$E$104,3,FALSE),0))</f>
        <v/>
      </c>
      <c r="I179" s="13">
        <f>IF($A179="","",$D179*$H179)</f>
        <v/>
      </c>
      <c r="J179" s="14">
        <f>IF($A179="","",IFERROR(VLOOKUP($C179,Layout!$D$5:$G$204,2,FALSE),""))</f>
        <v/>
      </c>
      <c r="K179" s="14">
        <f>IF($A179="","",IF($E179="","",SUMIFS(Movements!$F$5:$F$204,Movements!$C$5:$C$204,$A179,Movements!$E$5:$E$204,$C179,Movements!$A$5:$A$204,"&gt;"&amp;$E179)-SUMIFS(Movements!$F$5:$F$204,Movements!$C$5:$C$204,$A179,Movements!$D$5:$D$204,$C179,Movements!$A$5:$A$204,"&gt;"&amp;$E179)))</f>
        <v/>
      </c>
      <c r="L179" s="14">
        <f>IF($A179="","",IF($E179="","",TODAY()-$E179))</f>
        <v/>
      </c>
      <c r="M179" s="12">
        <f>IF($A179="","",IF(COUNTIF(SKUs!$A$5:$A$104,$A179)=0,"⚠ this SKU is not on the SKUs tab",IF(COUNTIF(Layout!$D$5:$D$204,$C179)=0,"⚠ this bin is not on the Layout tab",IF(LEFT($C179,1)&lt;&gt;$B179,"⚠ the bin prefix does not match the zone",IF($D179&lt;0,"⚠ negative quantity — a movement is missing",IF(COUNTIFS(Locations!$A$5:$A$204,$A179,Locations!$C$5:$C$204,$C179)&gt;1,"⚠ this SKU and bin are listed twice",IF(AND($E179&lt;&gt;"",$F179&lt;&gt;0),"last count was out by "&amp;TEXT($F179,"+#,##0;-#,##0"),"")))))))</f>
        <v/>
      </c>
      <c r="N179" s="12">
        <f>IF($A179="","",$A179&amp;"#"&amp;COUNTIFS($A$5:$A179,$A179))</f>
        <v/>
      </c>
    </row>
    <row r="180">
      <c r="A180" s="9" t="n"/>
      <c r="B180" s="9" t="n"/>
      <c r="C180" s="9" t="n"/>
      <c r="D180" s="10" t="n"/>
      <c r="E180" s="11">
        <f>IF($A180="","",IFERROR(IF(SUMPRODUCT(MAX((Counts!$B$5:$B$154=$A180)*(Counts!$C$5:$C$154=$C180)*Counts!$A$5:$A$154))=0,"",SUMPRODUCT(MAX((Counts!$B$5:$B$154=$A180)*(Counts!$C$5:$C$154=$C180)*Counts!$A$5:$A$154))),""))</f>
        <v/>
      </c>
      <c r="F180" s="7">
        <f>IF($A180="","",IF($E180="","",SUMIFS(Counts!$D$5:$D$154,Counts!$B$5:$B$154,$A180,Counts!$C$5:$C$154,$C180,Counts!$A$5:$A$154,$E180)-$D180))</f>
        <v/>
      </c>
      <c r="G180" s="12">
        <f>IF($A180="","",IFERROR(VLOOKUP($A180,SKUs!$A$5:$E$104,2,FALSE),""))</f>
        <v/>
      </c>
      <c r="H180" s="13">
        <f>IF($A180="","",IFERROR(VLOOKUP($A180,SKUs!$A$5:$E$104,3,FALSE),0))</f>
        <v/>
      </c>
      <c r="I180" s="13">
        <f>IF($A180="","",$D180*$H180)</f>
        <v/>
      </c>
      <c r="J180" s="14">
        <f>IF($A180="","",IFERROR(VLOOKUP($C180,Layout!$D$5:$G$204,2,FALSE),""))</f>
        <v/>
      </c>
      <c r="K180" s="14">
        <f>IF($A180="","",IF($E180="","",SUMIFS(Movements!$F$5:$F$204,Movements!$C$5:$C$204,$A180,Movements!$E$5:$E$204,$C180,Movements!$A$5:$A$204,"&gt;"&amp;$E180)-SUMIFS(Movements!$F$5:$F$204,Movements!$C$5:$C$204,$A180,Movements!$D$5:$D$204,$C180,Movements!$A$5:$A$204,"&gt;"&amp;$E180)))</f>
        <v/>
      </c>
      <c r="L180" s="14">
        <f>IF($A180="","",IF($E180="","",TODAY()-$E180))</f>
        <v/>
      </c>
      <c r="M180" s="12">
        <f>IF($A180="","",IF(COUNTIF(SKUs!$A$5:$A$104,$A180)=0,"⚠ this SKU is not on the SKUs tab",IF(COUNTIF(Layout!$D$5:$D$204,$C180)=0,"⚠ this bin is not on the Layout tab",IF(LEFT($C180,1)&lt;&gt;$B180,"⚠ the bin prefix does not match the zone",IF($D180&lt;0,"⚠ negative quantity — a movement is missing",IF(COUNTIFS(Locations!$A$5:$A$204,$A180,Locations!$C$5:$C$204,$C180)&gt;1,"⚠ this SKU and bin are listed twice",IF(AND($E180&lt;&gt;"",$F180&lt;&gt;0),"last count was out by "&amp;TEXT($F180,"+#,##0;-#,##0"),"")))))))</f>
        <v/>
      </c>
      <c r="N180" s="12">
        <f>IF($A180="","",$A180&amp;"#"&amp;COUNTIFS($A$5:$A180,$A180))</f>
        <v/>
      </c>
    </row>
    <row r="181">
      <c r="A181" s="9" t="n"/>
      <c r="B181" s="9" t="n"/>
      <c r="C181" s="9" t="n"/>
      <c r="D181" s="10" t="n"/>
      <c r="E181" s="11">
        <f>IF($A181="","",IFERROR(IF(SUMPRODUCT(MAX((Counts!$B$5:$B$154=$A181)*(Counts!$C$5:$C$154=$C181)*Counts!$A$5:$A$154))=0,"",SUMPRODUCT(MAX((Counts!$B$5:$B$154=$A181)*(Counts!$C$5:$C$154=$C181)*Counts!$A$5:$A$154))),""))</f>
        <v/>
      </c>
      <c r="F181" s="7">
        <f>IF($A181="","",IF($E181="","",SUMIFS(Counts!$D$5:$D$154,Counts!$B$5:$B$154,$A181,Counts!$C$5:$C$154,$C181,Counts!$A$5:$A$154,$E181)-$D181))</f>
        <v/>
      </c>
      <c r="G181" s="12">
        <f>IF($A181="","",IFERROR(VLOOKUP($A181,SKUs!$A$5:$E$104,2,FALSE),""))</f>
        <v/>
      </c>
      <c r="H181" s="13">
        <f>IF($A181="","",IFERROR(VLOOKUP($A181,SKUs!$A$5:$E$104,3,FALSE),0))</f>
        <v/>
      </c>
      <c r="I181" s="13">
        <f>IF($A181="","",$D181*$H181)</f>
        <v/>
      </c>
      <c r="J181" s="14">
        <f>IF($A181="","",IFERROR(VLOOKUP($C181,Layout!$D$5:$G$204,2,FALSE),""))</f>
        <v/>
      </c>
      <c r="K181" s="14">
        <f>IF($A181="","",IF($E181="","",SUMIFS(Movements!$F$5:$F$204,Movements!$C$5:$C$204,$A181,Movements!$E$5:$E$204,$C181,Movements!$A$5:$A$204,"&gt;"&amp;$E181)-SUMIFS(Movements!$F$5:$F$204,Movements!$C$5:$C$204,$A181,Movements!$D$5:$D$204,$C181,Movements!$A$5:$A$204,"&gt;"&amp;$E181)))</f>
        <v/>
      </c>
      <c r="L181" s="14">
        <f>IF($A181="","",IF($E181="","",TODAY()-$E181))</f>
        <v/>
      </c>
      <c r="M181" s="12">
        <f>IF($A181="","",IF(COUNTIF(SKUs!$A$5:$A$104,$A181)=0,"⚠ this SKU is not on the SKUs tab",IF(COUNTIF(Layout!$D$5:$D$204,$C181)=0,"⚠ this bin is not on the Layout tab",IF(LEFT($C181,1)&lt;&gt;$B181,"⚠ the bin prefix does not match the zone",IF($D181&lt;0,"⚠ negative quantity — a movement is missing",IF(COUNTIFS(Locations!$A$5:$A$204,$A181,Locations!$C$5:$C$204,$C181)&gt;1,"⚠ this SKU and bin are listed twice",IF(AND($E181&lt;&gt;"",$F181&lt;&gt;0),"last count was out by "&amp;TEXT($F181,"+#,##0;-#,##0"),"")))))))</f>
        <v/>
      </c>
      <c r="N181" s="12">
        <f>IF($A181="","",$A181&amp;"#"&amp;COUNTIFS($A$5:$A181,$A181))</f>
        <v/>
      </c>
    </row>
    <row r="182">
      <c r="A182" s="9" t="n"/>
      <c r="B182" s="9" t="n"/>
      <c r="C182" s="9" t="n"/>
      <c r="D182" s="10" t="n"/>
      <c r="E182" s="11">
        <f>IF($A182="","",IFERROR(IF(SUMPRODUCT(MAX((Counts!$B$5:$B$154=$A182)*(Counts!$C$5:$C$154=$C182)*Counts!$A$5:$A$154))=0,"",SUMPRODUCT(MAX((Counts!$B$5:$B$154=$A182)*(Counts!$C$5:$C$154=$C182)*Counts!$A$5:$A$154))),""))</f>
        <v/>
      </c>
      <c r="F182" s="7">
        <f>IF($A182="","",IF($E182="","",SUMIFS(Counts!$D$5:$D$154,Counts!$B$5:$B$154,$A182,Counts!$C$5:$C$154,$C182,Counts!$A$5:$A$154,$E182)-$D182))</f>
        <v/>
      </c>
      <c r="G182" s="12">
        <f>IF($A182="","",IFERROR(VLOOKUP($A182,SKUs!$A$5:$E$104,2,FALSE),""))</f>
        <v/>
      </c>
      <c r="H182" s="13">
        <f>IF($A182="","",IFERROR(VLOOKUP($A182,SKUs!$A$5:$E$104,3,FALSE),0))</f>
        <v/>
      </c>
      <c r="I182" s="13">
        <f>IF($A182="","",$D182*$H182)</f>
        <v/>
      </c>
      <c r="J182" s="14">
        <f>IF($A182="","",IFERROR(VLOOKUP($C182,Layout!$D$5:$G$204,2,FALSE),""))</f>
        <v/>
      </c>
      <c r="K182" s="14">
        <f>IF($A182="","",IF($E182="","",SUMIFS(Movements!$F$5:$F$204,Movements!$C$5:$C$204,$A182,Movements!$E$5:$E$204,$C182,Movements!$A$5:$A$204,"&gt;"&amp;$E182)-SUMIFS(Movements!$F$5:$F$204,Movements!$C$5:$C$204,$A182,Movements!$D$5:$D$204,$C182,Movements!$A$5:$A$204,"&gt;"&amp;$E182)))</f>
        <v/>
      </c>
      <c r="L182" s="14">
        <f>IF($A182="","",IF($E182="","",TODAY()-$E182))</f>
        <v/>
      </c>
      <c r="M182" s="12">
        <f>IF($A182="","",IF(COUNTIF(SKUs!$A$5:$A$104,$A182)=0,"⚠ this SKU is not on the SKUs tab",IF(COUNTIF(Layout!$D$5:$D$204,$C182)=0,"⚠ this bin is not on the Layout tab",IF(LEFT($C182,1)&lt;&gt;$B182,"⚠ the bin prefix does not match the zone",IF($D182&lt;0,"⚠ negative quantity — a movement is missing",IF(COUNTIFS(Locations!$A$5:$A$204,$A182,Locations!$C$5:$C$204,$C182)&gt;1,"⚠ this SKU and bin are listed twice",IF(AND($E182&lt;&gt;"",$F182&lt;&gt;0),"last count was out by "&amp;TEXT($F182,"+#,##0;-#,##0"),"")))))))</f>
        <v/>
      </c>
      <c r="N182" s="12">
        <f>IF($A182="","",$A182&amp;"#"&amp;COUNTIFS($A$5:$A182,$A182))</f>
        <v/>
      </c>
    </row>
    <row r="183">
      <c r="A183" s="9" t="n"/>
      <c r="B183" s="9" t="n"/>
      <c r="C183" s="9" t="n"/>
      <c r="D183" s="10" t="n"/>
      <c r="E183" s="11">
        <f>IF($A183="","",IFERROR(IF(SUMPRODUCT(MAX((Counts!$B$5:$B$154=$A183)*(Counts!$C$5:$C$154=$C183)*Counts!$A$5:$A$154))=0,"",SUMPRODUCT(MAX((Counts!$B$5:$B$154=$A183)*(Counts!$C$5:$C$154=$C183)*Counts!$A$5:$A$154))),""))</f>
        <v/>
      </c>
      <c r="F183" s="7">
        <f>IF($A183="","",IF($E183="","",SUMIFS(Counts!$D$5:$D$154,Counts!$B$5:$B$154,$A183,Counts!$C$5:$C$154,$C183,Counts!$A$5:$A$154,$E183)-$D183))</f>
        <v/>
      </c>
      <c r="G183" s="12">
        <f>IF($A183="","",IFERROR(VLOOKUP($A183,SKUs!$A$5:$E$104,2,FALSE),""))</f>
        <v/>
      </c>
      <c r="H183" s="13">
        <f>IF($A183="","",IFERROR(VLOOKUP($A183,SKUs!$A$5:$E$104,3,FALSE),0))</f>
        <v/>
      </c>
      <c r="I183" s="13">
        <f>IF($A183="","",$D183*$H183)</f>
        <v/>
      </c>
      <c r="J183" s="14">
        <f>IF($A183="","",IFERROR(VLOOKUP($C183,Layout!$D$5:$G$204,2,FALSE),""))</f>
        <v/>
      </c>
      <c r="K183" s="14">
        <f>IF($A183="","",IF($E183="","",SUMIFS(Movements!$F$5:$F$204,Movements!$C$5:$C$204,$A183,Movements!$E$5:$E$204,$C183,Movements!$A$5:$A$204,"&gt;"&amp;$E183)-SUMIFS(Movements!$F$5:$F$204,Movements!$C$5:$C$204,$A183,Movements!$D$5:$D$204,$C183,Movements!$A$5:$A$204,"&gt;"&amp;$E183)))</f>
        <v/>
      </c>
      <c r="L183" s="14">
        <f>IF($A183="","",IF($E183="","",TODAY()-$E183))</f>
        <v/>
      </c>
      <c r="M183" s="12">
        <f>IF($A183="","",IF(COUNTIF(SKUs!$A$5:$A$104,$A183)=0,"⚠ this SKU is not on the SKUs tab",IF(COUNTIF(Layout!$D$5:$D$204,$C183)=0,"⚠ this bin is not on the Layout tab",IF(LEFT($C183,1)&lt;&gt;$B183,"⚠ the bin prefix does not match the zone",IF($D183&lt;0,"⚠ negative quantity — a movement is missing",IF(COUNTIFS(Locations!$A$5:$A$204,$A183,Locations!$C$5:$C$204,$C183)&gt;1,"⚠ this SKU and bin are listed twice",IF(AND($E183&lt;&gt;"",$F183&lt;&gt;0),"last count was out by "&amp;TEXT($F183,"+#,##0;-#,##0"),"")))))))</f>
        <v/>
      </c>
      <c r="N183" s="12">
        <f>IF($A183="","",$A183&amp;"#"&amp;COUNTIFS($A$5:$A183,$A183))</f>
        <v/>
      </c>
    </row>
    <row r="184">
      <c r="A184" s="9" t="n"/>
      <c r="B184" s="9" t="n"/>
      <c r="C184" s="9" t="n"/>
      <c r="D184" s="10" t="n"/>
      <c r="E184" s="11">
        <f>IF($A184="","",IFERROR(IF(SUMPRODUCT(MAX((Counts!$B$5:$B$154=$A184)*(Counts!$C$5:$C$154=$C184)*Counts!$A$5:$A$154))=0,"",SUMPRODUCT(MAX((Counts!$B$5:$B$154=$A184)*(Counts!$C$5:$C$154=$C184)*Counts!$A$5:$A$154))),""))</f>
        <v/>
      </c>
      <c r="F184" s="7">
        <f>IF($A184="","",IF($E184="","",SUMIFS(Counts!$D$5:$D$154,Counts!$B$5:$B$154,$A184,Counts!$C$5:$C$154,$C184,Counts!$A$5:$A$154,$E184)-$D184))</f>
        <v/>
      </c>
      <c r="G184" s="12">
        <f>IF($A184="","",IFERROR(VLOOKUP($A184,SKUs!$A$5:$E$104,2,FALSE),""))</f>
        <v/>
      </c>
      <c r="H184" s="13">
        <f>IF($A184="","",IFERROR(VLOOKUP($A184,SKUs!$A$5:$E$104,3,FALSE),0))</f>
        <v/>
      </c>
      <c r="I184" s="13">
        <f>IF($A184="","",$D184*$H184)</f>
        <v/>
      </c>
      <c r="J184" s="14">
        <f>IF($A184="","",IFERROR(VLOOKUP($C184,Layout!$D$5:$G$204,2,FALSE),""))</f>
        <v/>
      </c>
      <c r="K184" s="14">
        <f>IF($A184="","",IF($E184="","",SUMIFS(Movements!$F$5:$F$204,Movements!$C$5:$C$204,$A184,Movements!$E$5:$E$204,$C184,Movements!$A$5:$A$204,"&gt;"&amp;$E184)-SUMIFS(Movements!$F$5:$F$204,Movements!$C$5:$C$204,$A184,Movements!$D$5:$D$204,$C184,Movements!$A$5:$A$204,"&gt;"&amp;$E184)))</f>
        <v/>
      </c>
      <c r="L184" s="14">
        <f>IF($A184="","",IF($E184="","",TODAY()-$E184))</f>
        <v/>
      </c>
      <c r="M184" s="12">
        <f>IF($A184="","",IF(COUNTIF(SKUs!$A$5:$A$104,$A184)=0,"⚠ this SKU is not on the SKUs tab",IF(COUNTIF(Layout!$D$5:$D$204,$C184)=0,"⚠ this bin is not on the Layout tab",IF(LEFT($C184,1)&lt;&gt;$B184,"⚠ the bin prefix does not match the zone",IF($D184&lt;0,"⚠ negative quantity — a movement is missing",IF(COUNTIFS(Locations!$A$5:$A$204,$A184,Locations!$C$5:$C$204,$C184)&gt;1,"⚠ this SKU and bin are listed twice",IF(AND($E184&lt;&gt;"",$F184&lt;&gt;0),"last count was out by "&amp;TEXT($F184,"+#,##0;-#,##0"),"")))))))</f>
        <v/>
      </c>
      <c r="N184" s="12">
        <f>IF($A184="","",$A184&amp;"#"&amp;COUNTIFS($A$5:$A184,$A184))</f>
        <v/>
      </c>
    </row>
    <row r="185">
      <c r="A185" s="9" t="n"/>
      <c r="B185" s="9" t="n"/>
      <c r="C185" s="9" t="n"/>
      <c r="D185" s="10" t="n"/>
      <c r="E185" s="11">
        <f>IF($A185="","",IFERROR(IF(SUMPRODUCT(MAX((Counts!$B$5:$B$154=$A185)*(Counts!$C$5:$C$154=$C185)*Counts!$A$5:$A$154))=0,"",SUMPRODUCT(MAX((Counts!$B$5:$B$154=$A185)*(Counts!$C$5:$C$154=$C185)*Counts!$A$5:$A$154))),""))</f>
        <v/>
      </c>
      <c r="F185" s="7">
        <f>IF($A185="","",IF($E185="","",SUMIFS(Counts!$D$5:$D$154,Counts!$B$5:$B$154,$A185,Counts!$C$5:$C$154,$C185,Counts!$A$5:$A$154,$E185)-$D185))</f>
        <v/>
      </c>
      <c r="G185" s="12">
        <f>IF($A185="","",IFERROR(VLOOKUP($A185,SKUs!$A$5:$E$104,2,FALSE),""))</f>
        <v/>
      </c>
      <c r="H185" s="13">
        <f>IF($A185="","",IFERROR(VLOOKUP($A185,SKUs!$A$5:$E$104,3,FALSE),0))</f>
        <v/>
      </c>
      <c r="I185" s="13">
        <f>IF($A185="","",$D185*$H185)</f>
        <v/>
      </c>
      <c r="J185" s="14">
        <f>IF($A185="","",IFERROR(VLOOKUP($C185,Layout!$D$5:$G$204,2,FALSE),""))</f>
        <v/>
      </c>
      <c r="K185" s="14">
        <f>IF($A185="","",IF($E185="","",SUMIFS(Movements!$F$5:$F$204,Movements!$C$5:$C$204,$A185,Movements!$E$5:$E$204,$C185,Movements!$A$5:$A$204,"&gt;"&amp;$E185)-SUMIFS(Movements!$F$5:$F$204,Movements!$C$5:$C$204,$A185,Movements!$D$5:$D$204,$C185,Movements!$A$5:$A$204,"&gt;"&amp;$E185)))</f>
        <v/>
      </c>
      <c r="L185" s="14">
        <f>IF($A185="","",IF($E185="","",TODAY()-$E185))</f>
        <v/>
      </c>
      <c r="M185" s="12">
        <f>IF($A185="","",IF(COUNTIF(SKUs!$A$5:$A$104,$A185)=0,"⚠ this SKU is not on the SKUs tab",IF(COUNTIF(Layout!$D$5:$D$204,$C185)=0,"⚠ this bin is not on the Layout tab",IF(LEFT($C185,1)&lt;&gt;$B185,"⚠ the bin prefix does not match the zone",IF($D185&lt;0,"⚠ negative quantity — a movement is missing",IF(COUNTIFS(Locations!$A$5:$A$204,$A185,Locations!$C$5:$C$204,$C185)&gt;1,"⚠ this SKU and bin are listed twice",IF(AND($E185&lt;&gt;"",$F185&lt;&gt;0),"last count was out by "&amp;TEXT($F185,"+#,##0;-#,##0"),"")))))))</f>
        <v/>
      </c>
      <c r="N185" s="12">
        <f>IF($A185="","",$A185&amp;"#"&amp;COUNTIFS($A$5:$A185,$A185))</f>
        <v/>
      </c>
    </row>
    <row r="186">
      <c r="A186" s="9" t="n"/>
      <c r="B186" s="9" t="n"/>
      <c r="C186" s="9" t="n"/>
      <c r="D186" s="10" t="n"/>
      <c r="E186" s="11">
        <f>IF($A186="","",IFERROR(IF(SUMPRODUCT(MAX((Counts!$B$5:$B$154=$A186)*(Counts!$C$5:$C$154=$C186)*Counts!$A$5:$A$154))=0,"",SUMPRODUCT(MAX((Counts!$B$5:$B$154=$A186)*(Counts!$C$5:$C$154=$C186)*Counts!$A$5:$A$154))),""))</f>
        <v/>
      </c>
      <c r="F186" s="7">
        <f>IF($A186="","",IF($E186="","",SUMIFS(Counts!$D$5:$D$154,Counts!$B$5:$B$154,$A186,Counts!$C$5:$C$154,$C186,Counts!$A$5:$A$154,$E186)-$D186))</f>
        <v/>
      </c>
      <c r="G186" s="12">
        <f>IF($A186="","",IFERROR(VLOOKUP($A186,SKUs!$A$5:$E$104,2,FALSE),""))</f>
        <v/>
      </c>
      <c r="H186" s="13">
        <f>IF($A186="","",IFERROR(VLOOKUP($A186,SKUs!$A$5:$E$104,3,FALSE),0))</f>
        <v/>
      </c>
      <c r="I186" s="13">
        <f>IF($A186="","",$D186*$H186)</f>
        <v/>
      </c>
      <c r="J186" s="14">
        <f>IF($A186="","",IFERROR(VLOOKUP($C186,Layout!$D$5:$G$204,2,FALSE),""))</f>
        <v/>
      </c>
      <c r="K186" s="14">
        <f>IF($A186="","",IF($E186="","",SUMIFS(Movements!$F$5:$F$204,Movements!$C$5:$C$204,$A186,Movements!$E$5:$E$204,$C186,Movements!$A$5:$A$204,"&gt;"&amp;$E186)-SUMIFS(Movements!$F$5:$F$204,Movements!$C$5:$C$204,$A186,Movements!$D$5:$D$204,$C186,Movements!$A$5:$A$204,"&gt;"&amp;$E186)))</f>
        <v/>
      </c>
      <c r="L186" s="14">
        <f>IF($A186="","",IF($E186="","",TODAY()-$E186))</f>
        <v/>
      </c>
      <c r="M186" s="12">
        <f>IF($A186="","",IF(COUNTIF(SKUs!$A$5:$A$104,$A186)=0,"⚠ this SKU is not on the SKUs tab",IF(COUNTIF(Layout!$D$5:$D$204,$C186)=0,"⚠ this bin is not on the Layout tab",IF(LEFT($C186,1)&lt;&gt;$B186,"⚠ the bin prefix does not match the zone",IF($D186&lt;0,"⚠ negative quantity — a movement is missing",IF(COUNTIFS(Locations!$A$5:$A$204,$A186,Locations!$C$5:$C$204,$C186)&gt;1,"⚠ this SKU and bin are listed twice",IF(AND($E186&lt;&gt;"",$F186&lt;&gt;0),"last count was out by "&amp;TEXT($F186,"+#,##0;-#,##0"),"")))))))</f>
        <v/>
      </c>
      <c r="N186" s="12">
        <f>IF($A186="","",$A186&amp;"#"&amp;COUNTIFS($A$5:$A186,$A186))</f>
        <v/>
      </c>
    </row>
    <row r="187">
      <c r="A187" s="9" t="n"/>
      <c r="B187" s="9" t="n"/>
      <c r="C187" s="9" t="n"/>
      <c r="D187" s="10" t="n"/>
      <c r="E187" s="11">
        <f>IF($A187="","",IFERROR(IF(SUMPRODUCT(MAX((Counts!$B$5:$B$154=$A187)*(Counts!$C$5:$C$154=$C187)*Counts!$A$5:$A$154))=0,"",SUMPRODUCT(MAX((Counts!$B$5:$B$154=$A187)*(Counts!$C$5:$C$154=$C187)*Counts!$A$5:$A$154))),""))</f>
        <v/>
      </c>
      <c r="F187" s="7">
        <f>IF($A187="","",IF($E187="","",SUMIFS(Counts!$D$5:$D$154,Counts!$B$5:$B$154,$A187,Counts!$C$5:$C$154,$C187,Counts!$A$5:$A$154,$E187)-$D187))</f>
        <v/>
      </c>
      <c r="G187" s="12">
        <f>IF($A187="","",IFERROR(VLOOKUP($A187,SKUs!$A$5:$E$104,2,FALSE),""))</f>
        <v/>
      </c>
      <c r="H187" s="13">
        <f>IF($A187="","",IFERROR(VLOOKUP($A187,SKUs!$A$5:$E$104,3,FALSE),0))</f>
        <v/>
      </c>
      <c r="I187" s="13">
        <f>IF($A187="","",$D187*$H187)</f>
        <v/>
      </c>
      <c r="J187" s="14">
        <f>IF($A187="","",IFERROR(VLOOKUP($C187,Layout!$D$5:$G$204,2,FALSE),""))</f>
        <v/>
      </c>
      <c r="K187" s="14">
        <f>IF($A187="","",IF($E187="","",SUMIFS(Movements!$F$5:$F$204,Movements!$C$5:$C$204,$A187,Movements!$E$5:$E$204,$C187,Movements!$A$5:$A$204,"&gt;"&amp;$E187)-SUMIFS(Movements!$F$5:$F$204,Movements!$C$5:$C$204,$A187,Movements!$D$5:$D$204,$C187,Movements!$A$5:$A$204,"&gt;"&amp;$E187)))</f>
        <v/>
      </c>
      <c r="L187" s="14">
        <f>IF($A187="","",IF($E187="","",TODAY()-$E187))</f>
        <v/>
      </c>
      <c r="M187" s="12">
        <f>IF($A187="","",IF(COUNTIF(SKUs!$A$5:$A$104,$A187)=0,"⚠ this SKU is not on the SKUs tab",IF(COUNTIF(Layout!$D$5:$D$204,$C187)=0,"⚠ this bin is not on the Layout tab",IF(LEFT($C187,1)&lt;&gt;$B187,"⚠ the bin prefix does not match the zone",IF($D187&lt;0,"⚠ negative quantity — a movement is missing",IF(COUNTIFS(Locations!$A$5:$A$204,$A187,Locations!$C$5:$C$204,$C187)&gt;1,"⚠ this SKU and bin are listed twice",IF(AND($E187&lt;&gt;"",$F187&lt;&gt;0),"last count was out by "&amp;TEXT($F187,"+#,##0;-#,##0"),"")))))))</f>
        <v/>
      </c>
      <c r="N187" s="12">
        <f>IF($A187="","",$A187&amp;"#"&amp;COUNTIFS($A$5:$A187,$A187))</f>
        <v/>
      </c>
    </row>
    <row r="188">
      <c r="A188" s="9" t="n"/>
      <c r="B188" s="9" t="n"/>
      <c r="C188" s="9" t="n"/>
      <c r="D188" s="10" t="n"/>
      <c r="E188" s="11">
        <f>IF($A188="","",IFERROR(IF(SUMPRODUCT(MAX((Counts!$B$5:$B$154=$A188)*(Counts!$C$5:$C$154=$C188)*Counts!$A$5:$A$154))=0,"",SUMPRODUCT(MAX((Counts!$B$5:$B$154=$A188)*(Counts!$C$5:$C$154=$C188)*Counts!$A$5:$A$154))),""))</f>
        <v/>
      </c>
      <c r="F188" s="7">
        <f>IF($A188="","",IF($E188="","",SUMIFS(Counts!$D$5:$D$154,Counts!$B$5:$B$154,$A188,Counts!$C$5:$C$154,$C188,Counts!$A$5:$A$154,$E188)-$D188))</f>
        <v/>
      </c>
      <c r="G188" s="12">
        <f>IF($A188="","",IFERROR(VLOOKUP($A188,SKUs!$A$5:$E$104,2,FALSE),""))</f>
        <v/>
      </c>
      <c r="H188" s="13">
        <f>IF($A188="","",IFERROR(VLOOKUP($A188,SKUs!$A$5:$E$104,3,FALSE),0))</f>
        <v/>
      </c>
      <c r="I188" s="13">
        <f>IF($A188="","",$D188*$H188)</f>
        <v/>
      </c>
      <c r="J188" s="14">
        <f>IF($A188="","",IFERROR(VLOOKUP($C188,Layout!$D$5:$G$204,2,FALSE),""))</f>
        <v/>
      </c>
      <c r="K188" s="14">
        <f>IF($A188="","",IF($E188="","",SUMIFS(Movements!$F$5:$F$204,Movements!$C$5:$C$204,$A188,Movements!$E$5:$E$204,$C188,Movements!$A$5:$A$204,"&gt;"&amp;$E188)-SUMIFS(Movements!$F$5:$F$204,Movements!$C$5:$C$204,$A188,Movements!$D$5:$D$204,$C188,Movements!$A$5:$A$204,"&gt;"&amp;$E188)))</f>
        <v/>
      </c>
      <c r="L188" s="14">
        <f>IF($A188="","",IF($E188="","",TODAY()-$E188))</f>
        <v/>
      </c>
      <c r="M188" s="12">
        <f>IF($A188="","",IF(COUNTIF(SKUs!$A$5:$A$104,$A188)=0,"⚠ this SKU is not on the SKUs tab",IF(COUNTIF(Layout!$D$5:$D$204,$C188)=0,"⚠ this bin is not on the Layout tab",IF(LEFT($C188,1)&lt;&gt;$B188,"⚠ the bin prefix does not match the zone",IF($D188&lt;0,"⚠ negative quantity — a movement is missing",IF(COUNTIFS(Locations!$A$5:$A$204,$A188,Locations!$C$5:$C$204,$C188)&gt;1,"⚠ this SKU and bin are listed twice",IF(AND($E188&lt;&gt;"",$F188&lt;&gt;0),"last count was out by "&amp;TEXT($F188,"+#,##0;-#,##0"),"")))))))</f>
        <v/>
      </c>
      <c r="N188" s="12">
        <f>IF($A188="","",$A188&amp;"#"&amp;COUNTIFS($A$5:$A188,$A188))</f>
        <v/>
      </c>
    </row>
    <row r="189">
      <c r="A189" s="9" t="n"/>
      <c r="B189" s="9" t="n"/>
      <c r="C189" s="9" t="n"/>
      <c r="D189" s="10" t="n"/>
      <c r="E189" s="11">
        <f>IF($A189="","",IFERROR(IF(SUMPRODUCT(MAX((Counts!$B$5:$B$154=$A189)*(Counts!$C$5:$C$154=$C189)*Counts!$A$5:$A$154))=0,"",SUMPRODUCT(MAX((Counts!$B$5:$B$154=$A189)*(Counts!$C$5:$C$154=$C189)*Counts!$A$5:$A$154))),""))</f>
        <v/>
      </c>
      <c r="F189" s="7">
        <f>IF($A189="","",IF($E189="","",SUMIFS(Counts!$D$5:$D$154,Counts!$B$5:$B$154,$A189,Counts!$C$5:$C$154,$C189,Counts!$A$5:$A$154,$E189)-$D189))</f>
        <v/>
      </c>
      <c r="G189" s="12">
        <f>IF($A189="","",IFERROR(VLOOKUP($A189,SKUs!$A$5:$E$104,2,FALSE),""))</f>
        <v/>
      </c>
      <c r="H189" s="13">
        <f>IF($A189="","",IFERROR(VLOOKUP($A189,SKUs!$A$5:$E$104,3,FALSE),0))</f>
        <v/>
      </c>
      <c r="I189" s="13">
        <f>IF($A189="","",$D189*$H189)</f>
        <v/>
      </c>
      <c r="J189" s="14">
        <f>IF($A189="","",IFERROR(VLOOKUP($C189,Layout!$D$5:$G$204,2,FALSE),""))</f>
        <v/>
      </c>
      <c r="K189" s="14">
        <f>IF($A189="","",IF($E189="","",SUMIFS(Movements!$F$5:$F$204,Movements!$C$5:$C$204,$A189,Movements!$E$5:$E$204,$C189,Movements!$A$5:$A$204,"&gt;"&amp;$E189)-SUMIFS(Movements!$F$5:$F$204,Movements!$C$5:$C$204,$A189,Movements!$D$5:$D$204,$C189,Movements!$A$5:$A$204,"&gt;"&amp;$E189)))</f>
        <v/>
      </c>
      <c r="L189" s="14">
        <f>IF($A189="","",IF($E189="","",TODAY()-$E189))</f>
        <v/>
      </c>
      <c r="M189" s="12">
        <f>IF($A189="","",IF(COUNTIF(SKUs!$A$5:$A$104,$A189)=0,"⚠ this SKU is not on the SKUs tab",IF(COUNTIF(Layout!$D$5:$D$204,$C189)=0,"⚠ this bin is not on the Layout tab",IF(LEFT($C189,1)&lt;&gt;$B189,"⚠ the bin prefix does not match the zone",IF($D189&lt;0,"⚠ negative quantity — a movement is missing",IF(COUNTIFS(Locations!$A$5:$A$204,$A189,Locations!$C$5:$C$204,$C189)&gt;1,"⚠ this SKU and bin are listed twice",IF(AND($E189&lt;&gt;"",$F189&lt;&gt;0),"last count was out by "&amp;TEXT($F189,"+#,##0;-#,##0"),"")))))))</f>
        <v/>
      </c>
      <c r="N189" s="12">
        <f>IF($A189="","",$A189&amp;"#"&amp;COUNTIFS($A$5:$A189,$A189))</f>
        <v/>
      </c>
    </row>
    <row r="190">
      <c r="A190" s="9" t="n"/>
      <c r="B190" s="9" t="n"/>
      <c r="C190" s="9" t="n"/>
      <c r="D190" s="10" t="n"/>
      <c r="E190" s="11">
        <f>IF($A190="","",IFERROR(IF(SUMPRODUCT(MAX((Counts!$B$5:$B$154=$A190)*(Counts!$C$5:$C$154=$C190)*Counts!$A$5:$A$154))=0,"",SUMPRODUCT(MAX((Counts!$B$5:$B$154=$A190)*(Counts!$C$5:$C$154=$C190)*Counts!$A$5:$A$154))),""))</f>
        <v/>
      </c>
      <c r="F190" s="7">
        <f>IF($A190="","",IF($E190="","",SUMIFS(Counts!$D$5:$D$154,Counts!$B$5:$B$154,$A190,Counts!$C$5:$C$154,$C190,Counts!$A$5:$A$154,$E190)-$D190))</f>
        <v/>
      </c>
      <c r="G190" s="12">
        <f>IF($A190="","",IFERROR(VLOOKUP($A190,SKUs!$A$5:$E$104,2,FALSE),""))</f>
        <v/>
      </c>
      <c r="H190" s="13">
        <f>IF($A190="","",IFERROR(VLOOKUP($A190,SKUs!$A$5:$E$104,3,FALSE),0))</f>
        <v/>
      </c>
      <c r="I190" s="13">
        <f>IF($A190="","",$D190*$H190)</f>
        <v/>
      </c>
      <c r="J190" s="14">
        <f>IF($A190="","",IFERROR(VLOOKUP($C190,Layout!$D$5:$G$204,2,FALSE),""))</f>
        <v/>
      </c>
      <c r="K190" s="14">
        <f>IF($A190="","",IF($E190="","",SUMIFS(Movements!$F$5:$F$204,Movements!$C$5:$C$204,$A190,Movements!$E$5:$E$204,$C190,Movements!$A$5:$A$204,"&gt;"&amp;$E190)-SUMIFS(Movements!$F$5:$F$204,Movements!$C$5:$C$204,$A190,Movements!$D$5:$D$204,$C190,Movements!$A$5:$A$204,"&gt;"&amp;$E190)))</f>
        <v/>
      </c>
      <c r="L190" s="14">
        <f>IF($A190="","",IF($E190="","",TODAY()-$E190))</f>
        <v/>
      </c>
      <c r="M190" s="12">
        <f>IF($A190="","",IF(COUNTIF(SKUs!$A$5:$A$104,$A190)=0,"⚠ this SKU is not on the SKUs tab",IF(COUNTIF(Layout!$D$5:$D$204,$C190)=0,"⚠ this bin is not on the Layout tab",IF(LEFT($C190,1)&lt;&gt;$B190,"⚠ the bin prefix does not match the zone",IF($D190&lt;0,"⚠ negative quantity — a movement is missing",IF(COUNTIFS(Locations!$A$5:$A$204,$A190,Locations!$C$5:$C$204,$C190)&gt;1,"⚠ this SKU and bin are listed twice",IF(AND($E190&lt;&gt;"",$F190&lt;&gt;0),"last count was out by "&amp;TEXT($F190,"+#,##0;-#,##0"),"")))))))</f>
        <v/>
      </c>
      <c r="N190" s="12">
        <f>IF($A190="","",$A190&amp;"#"&amp;COUNTIFS($A$5:$A190,$A190))</f>
        <v/>
      </c>
    </row>
    <row r="191">
      <c r="A191" s="9" t="n"/>
      <c r="B191" s="9" t="n"/>
      <c r="C191" s="9" t="n"/>
      <c r="D191" s="10" t="n"/>
      <c r="E191" s="11">
        <f>IF($A191="","",IFERROR(IF(SUMPRODUCT(MAX((Counts!$B$5:$B$154=$A191)*(Counts!$C$5:$C$154=$C191)*Counts!$A$5:$A$154))=0,"",SUMPRODUCT(MAX((Counts!$B$5:$B$154=$A191)*(Counts!$C$5:$C$154=$C191)*Counts!$A$5:$A$154))),""))</f>
        <v/>
      </c>
      <c r="F191" s="7">
        <f>IF($A191="","",IF($E191="","",SUMIFS(Counts!$D$5:$D$154,Counts!$B$5:$B$154,$A191,Counts!$C$5:$C$154,$C191,Counts!$A$5:$A$154,$E191)-$D191))</f>
        <v/>
      </c>
      <c r="G191" s="12">
        <f>IF($A191="","",IFERROR(VLOOKUP($A191,SKUs!$A$5:$E$104,2,FALSE),""))</f>
        <v/>
      </c>
      <c r="H191" s="13">
        <f>IF($A191="","",IFERROR(VLOOKUP($A191,SKUs!$A$5:$E$104,3,FALSE),0))</f>
        <v/>
      </c>
      <c r="I191" s="13">
        <f>IF($A191="","",$D191*$H191)</f>
        <v/>
      </c>
      <c r="J191" s="14">
        <f>IF($A191="","",IFERROR(VLOOKUP($C191,Layout!$D$5:$G$204,2,FALSE),""))</f>
        <v/>
      </c>
      <c r="K191" s="14">
        <f>IF($A191="","",IF($E191="","",SUMIFS(Movements!$F$5:$F$204,Movements!$C$5:$C$204,$A191,Movements!$E$5:$E$204,$C191,Movements!$A$5:$A$204,"&gt;"&amp;$E191)-SUMIFS(Movements!$F$5:$F$204,Movements!$C$5:$C$204,$A191,Movements!$D$5:$D$204,$C191,Movements!$A$5:$A$204,"&gt;"&amp;$E191)))</f>
        <v/>
      </c>
      <c r="L191" s="14">
        <f>IF($A191="","",IF($E191="","",TODAY()-$E191))</f>
        <v/>
      </c>
      <c r="M191" s="12">
        <f>IF($A191="","",IF(COUNTIF(SKUs!$A$5:$A$104,$A191)=0,"⚠ this SKU is not on the SKUs tab",IF(COUNTIF(Layout!$D$5:$D$204,$C191)=0,"⚠ this bin is not on the Layout tab",IF(LEFT($C191,1)&lt;&gt;$B191,"⚠ the bin prefix does not match the zone",IF($D191&lt;0,"⚠ negative quantity — a movement is missing",IF(COUNTIFS(Locations!$A$5:$A$204,$A191,Locations!$C$5:$C$204,$C191)&gt;1,"⚠ this SKU and bin are listed twice",IF(AND($E191&lt;&gt;"",$F191&lt;&gt;0),"last count was out by "&amp;TEXT($F191,"+#,##0;-#,##0"),"")))))))</f>
        <v/>
      </c>
      <c r="N191" s="12">
        <f>IF($A191="","",$A191&amp;"#"&amp;COUNTIFS($A$5:$A191,$A191))</f>
        <v/>
      </c>
    </row>
    <row r="192">
      <c r="A192" s="9" t="n"/>
      <c r="B192" s="9" t="n"/>
      <c r="C192" s="9" t="n"/>
      <c r="D192" s="10" t="n"/>
      <c r="E192" s="11">
        <f>IF($A192="","",IFERROR(IF(SUMPRODUCT(MAX((Counts!$B$5:$B$154=$A192)*(Counts!$C$5:$C$154=$C192)*Counts!$A$5:$A$154))=0,"",SUMPRODUCT(MAX((Counts!$B$5:$B$154=$A192)*(Counts!$C$5:$C$154=$C192)*Counts!$A$5:$A$154))),""))</f>
        <v/>
      </c>
      <c r="F192" s="7">
        <f>IF($A192="","",IF($E192="","",SUMIFS(Counts!$D$5:$D$154,Counts!$B$5:$B$154,$A192,Counts!$C$5:$C$154,$C192,Counts!$A$5:$A$154,$E192)-$D192))</f>
        <v/>
      </c>
      <c r="G192" s="12">
        <f>IF($A192="","",IFERROR(VLOOKUP($A192,SKUs!$A$5:$E$104,2,FALSE),""))</f>
        <v/>
      </c>
      <c r="H192" s="13">
        <f>IF($A192="","",IFERROR(VLOOKUP($A192,SKUs!$A$5:$E$104,3,FALSE),0))</f>
        <v/>
      </c>
      <c r="I192" s="13">
        <f>IF($A192="","",$D192*$H192)</f>
        <v/>
      </c>
      <c r="J192" s="14">
        <f>IF($A192="","",IFERROR(VLOOKUP($C192,Layout!$D$5:$G$204,2,FALSE),""))</f>
        <v/>
      </c>
      <c r="K192" s="14">
        <f>IF($A192="","",IF($E192="","",SUMIFS(Movements!$F$5:$F$204,Movements!$C$5:$C$204,$A192,Movements!$E$5:$E$204,$C192,Movements!$A$5:$A$204,"&gt;"&amp;$E192)-SUMIFS(Movements!$F$5:$F$204,Movements!$C$5:$C$204,$A192,Movements!$D$5:$D$204,$C192,Movements!$A$5:$A$204,"&gt;"&amp;$E192)))</f>
        <v/>
      </c>
      <c r="L192" s="14">
        <f>IF($A192="","",IF($E192="","",TODAY()-$E192))</f>
        <v/>
      </c>
      <c r="M192" s="12">
        <f>IF($A192="","",IF(COUNTIF(SKUs!$A$5:$A$104,$A192)=0,"⚠ this SKU is not on the SKUs tab",IF(COUNTIF(Layout!$D$5:$D$204,$C192)=0,"⚠ this bin is not on the Layout tab",IF(LEFT($C192,1)&lt;&gt;$B192,"⚠ the bin prefix does not match the zone",IF($D192&lt;0,"⚠ negative quantity — a movement is missing",IF(COUNTIFS(Locations!$A$5:$A$204,$A192,Locations!$C$5:$C$204,$C192)&gt;1,"⚠ this SKU and bin are listed twice",IF(AND($E192&lt;&gt;"",$F192&lt;&gt;0),"last count was out by "&amp;TEXT($F192,"+#,##0;-#,##0"),"")))))))</f>
        <v/>
      </c>
      <c r="N192" s="12">
        <f>IF($A192="","",$A192&amp;"#"&amp;COUNTIFS($A$5:$A192,$A192))</f>
        <v/>
      </c>
    </row>
    <row r="193">
      <c r="A193" s="9" t="n"/>
      <c r="B193" s="9" t="n"/>
      <c r="C193" s="9" t="n"/>
      <c r="D193" s="10" t="n"/>
      <c r="E193" s="11">
        <f>IF($A193="","",IFERROR(IF(SUMPRODUCT(MAX((Counts!$B$5:$B$154=$A193)*(Counts!$C$5:$C$154=$C193)*Counts!$A$5:$A$154))=0,"",SUMPRODUCT(MAX((Counts!$B$5:$B$154=$A193)*(Counts!$C$5:$C$154=$C193)*Counts!$A$5:$A$154))),""))</f>
        <v/>
      </c>
      <c r="F193" s="7">
        <f>IF($A193="","",IF($E193="","",SUMIFS(Counts!$D$5:$D$154,Counts!$B$5:$B$154,$A193,Counts!$C$5:$C$154,$C193,Counts!$A$5:$A$154,$E193)-$D193))</f>
        <v/>
      </c>
      <c r="G193" s="12">
        <f>IF($A193="","",IFERROR(VLOOKUP($A193,SKUs!$A$5:$E$104,2,FALSE),""))</f>
        <v/>
      </c>
      <c r="H193" s="13">
        <f>IF($A193="","",IFERROR(VLOOKUP($A193,SKUs!$A$5:$E$104,3,FALSE),0))</f>
        <v/>
      </c>
      <c r="I193" s="13">
        <f>IF($A193="","",$D193*$H193)</f>
        <v/>
      </c>
      <c r="J193" s="14">
        <f>IF($A193="","",IFERROR(VLOOKUP($C193,Layout!$D$5:$G$204,2,FALSE),""))</f>
        <v/>
      </c>
      <c r="K193" s="14">
        <f>IF($A193="","",IF($E193="","",SUMIFS(Movements!$F$5:$F$204,Movements!$C$5:$C$204,$A193,Movements!$E$5:$E$204,$C193,Movements!$A$5:$A$204,"&gt;"&amp;$E193)-SUMIFS(Movements!$F$5:$F$204,Movements!$C$5:$C$204,$A193,Movements!$D$5:$D$204,$C193,Movements!$A$5:$A$204,"&gt;"&amp;$E193)))</f>
        <v/>
      </c>
      <c r="L193" s="14">
        <f>IF($A193="","",IF($E193="","",TODAY()-$E193))</f>
        <v/>
      </c>
      <c r="M193" s="12">
        <f>IF($A193="","",IF(COUNTIF(SKUs!$A$5:$A$104,$A193)=0,"⚠ this SKU is not on the SKUs tab",IF(COUNTIF(Layout!$D$5:$D$204,$C193)=0,"⚠ this bin is not on the Layout tab",IF(LEFT($C193,1)&lt;&gt;$B193,"⚠ the bin prefix does not match the zone",IF($D193&lt;0,"⚠ negative quantity — a movement is missing",IF(COUNTIFS(Locations!$A$5:$A$204,$A193,Locations!$C$5:$C$204,$C193)&gt;1,"⚠ this SKU and bin are listed twice",IF(AND($E193&lt;&gt;"",$F193&lt;&gt;0),"last count was out by "&amp;TEXT($F193,"+#,##0;-#,##0"),"")))))))</f>
        <v/>
      </c>
      <c r="N193" s="12">
        <f>IF($A193="","",$A193&amp;"#"&amp;COUNTIFS($A$5:$A193,$A193))</f>
        <v/>
      </c>
    </row>
    <row r="194">
      <c r="A194" s="9" t="n"/>
      <c r="B194" s="9" t="n"/>
      <c r="C194" s="9" t="n"/>
      <c r="D194" s="10" t="n"/>
      <c r="E194" s="11">
        <f>IF($A194="","",IFERROR(IF(SUMPRODUCT(MAX((Counts!$B$5:$B$154=$A194)*(Counts!$C$5:$C$154=$C194)*Counts!$A$5:$A$154))=0,"",SUMPRODUCT(MAX((Counts!$B$5:$B$154=$A194)*(Counts!$C$5:$C$154=$C194)*Counts!$A$5:$A$154))),""))</f>
        <v/>
      </c>
      <c r="F194" s="7">
        <f>IF($A194="","",IF($E194="","",SUMIFS(Counts!$D$5:$D$154,Counts!$B$5:$B$154,$A194,Counts!$C$5:$C$154,$C194,Counts!$A$5:$A$154,$E194)-$D194))</f>
        <v/>
      </c>
      <c r="G194" s="12">
        <f>IF($A194="","",IFERROR(VLOOKUP($A194,SKUs!$A$5:$E$104,2,FALSE),""))</f>
        <v/>
      </c>
      <c r="H194" s="13">
        <f>IF($A194="","",IFERROR(VLOOKUP($A194,SKUs!$A$5:$E$104,3,FALSE),0))</f>
        <v/>
      </c>
      <c r="I194" s="13">
        <f>IF($A194="","",$D194*$H194)</f>
        <v/>
      </c>
      <c r="J194" s="14">
        <f>IF($A194="","",IFERROR(VLOOKUP($C194,Layout!$D$5:$G$204,2,FALSE),""))</f>
        <v/>
      </c>
      <c r="K194" s="14">
        <f>IF($A194="","",IF($E194="","",SUMIFS(Movements!$F$5:$F$204,Movements!$C$5:$C$204,$A194,Movements!$E$5:$E$204,$C194,Movements!$A$5:$A$204,"&gt;"&amp;$E194)-SUMIFS(Movements!$F$5:$F$204,Movements!$C$5:$C$204,$A194,Movements!$D$5:$D$204,$C194,Movements!$A$5:$A$204,"&gt;"&amp;$E194)))</f>
        <v/>
      </c>
      <c r="L194" s="14">
        <f>IF($A194="","",IF($E194="","",TODAY()-$E194))</f>
        <v/>
      </c>
      <c r="M194" s="12">
        <f>IF($A194="","",IF(COUNTIF(SKUs!$A$5:$A$104,$A194)=0,"⚠ this SKU is not on the SKUs tab",IF(COUNTIF(Layout!$D$5:$D$204,$C194)=0,"⚠ this bin is not on the Layout tab",IF(LEFT($C194,1)&lt;&gt;$B194,"⚠ the bin prefix does not match the zone",IF($D194&lt;0,"⚠ negative quantity — a movement is missing",IF(COUNTIFS(Locations!$A$5:$A$204,$A194,Locations!$C$5:$C$204,$C194)&gt;1,"⚠ this SKU and bin are listed twice",IF(AND($E194&lt;&gt;"",$F194&lt;&gt;0),"last count was out by "&amp;TEXT($F194,"+#,##0;-#,##0"),"")))))))</f>
        <v/>
      </c>
      <c r="N194" s="12">
        <f>IF($A194="","",$A194&amp;"#"&amp;COUNTIFS($A$5:$A194,$A194))</f>
        <v/>
      </c>
    </row>
    <row r="195">
      <c r="A195" s="9" t="n"/>
      <c r="B195" s="9" t="n"/>
      <c r="C195" s="9" t="n"/>
      <c r="D195" s="10" t="n"/>
      <c r="E195" s="11">
        <f>IF($A195="","",IFERROR(IF(SUMPRODUCT(MAX((Counts!$B$5:$B$154=$A195)*(Counts!$C$5:$C$154=$C195)*Counts!$A$5:$A$154))=0,"",SUMPRODUCT(MAX((Counts!$B$5:$B$154=$A195)*(Counts!$C$5:$C$154=$C195)*Counts!$A$5:$A$154))),""))</f>
        <v/>
      </c>
      <c r="F195" s="7">
        <f>IF($A195="","",IF($E195="","",SUMIFS(Counts!$D$5:$D$154,Counts!$B$5:$B$154,$A195,Counts!$C$5:$C$154,$C195,Counts!$A$5:$A$154,$E195)-$D195))</f>
        <v/>
      </c>
      <c r="G195" s="12">
        <f>IF($A195="","",IFERROR(VLOOKUP($A195,SKUs!$A$5:$E$104,2,FALSE),""))</f>
        <v/>
      </c>
      <c r="H195" s="13">
        <f>IF($A195="","",IFERROR(VLOOKUP($A195,SKUs!$A$5:$E$104,3,FALSE),0))</f>
        <v/>
      </c>
      <c r="I195" s="13">
        <f>IF($A195="","",$D195*$H195)</f>
        <v/>
      </c>
      <c r="J195" s="14">
        <f>IF($A195="","",IFERROR(VLOOKUP($C195,Layout!$D$5:$G$204,2,FALSE),""))</f>
        <v/>
      </c>
      <c r="K195" s="14">
        <f>IF($A195="","",IF($E195="","",SUMIFS(Movements!$F$5:$F$204,Movements!$C$5:$C$204,$A195,Movements!$E$5:$E$204,$C195,Movements!$A$5:$A$204,"&gt;"&amp;$E195)-SUMIFS(Movements!$F$5:$F$204,Movements!$C$5:$C$204,$A195,Movements!$D$5:$D$204,$C195,Movements!$A$5:$A$204,"&gt;"&amp;$E195)))</f>
        <v/>
      </c>
      <c r="L195" s="14">
        <f>IF($A195="","",IF($E195="","",TODAY()-$E195))</f>
        <v/>
      </c>
      <c r="M195" s="12">
        <f>IF($A195="","",IF(COUNTIF(SKUs!$A$5:$A$104,$A195)=0,"⚠ this SKU is not on the SKUs tab",IF(COUNTIF(Layout!$D$5:$D$204,$C195)=0,"⚠ this bin is not on the Layout tab",IF(LEFT($C195,1)&lt;&gt;$B195,"⚠ the bin prefix does not match the zone",IF($D195&lt;0,"⚠ negative quantity — a movement is missing",IF(COUNTIFS(Locations!$A$5:$A$204,$A195,Locations!$C$5:$C$204,$C195)&gt;1,"⚠ this SKU and bin are listed twice",IF(AND($E195&lt;&gt;"",$F195&lt;&gt;0),"last count was out by "&amp;TEXT($F195,"+#,##0;-#,##0"),"")))))))</f>
        <v/>
      </c>
      <c r="N195" s="12">
        <f>IF($A195="","",$A195&amp;"#"&amp;COUNTIFS($A$5:$A195,$A195))</f>
        <v/>
      </c>
    </row>
    <row r="196">
      <c r="A196" s="9" t="n"/>
      <c r="B196" s="9" t="n"/>
      <c r="C196" s="9" t="n"/>
      <c r="D196" s="10" t="n"/>
      <c r="E196" s="11">
        <f>IF($A196="","",IFERROR(IF(SUMPRODUCT(MAX((Counts!$B$5:$B$154=$A196)*(Counts!$C$5:$C$154=$C196)*Counts!$A$5:$A$154))=0,"",SUMPRODUCT(MAX((Counts!$B$5:$B$154=$A196)*(Counts!$C$5:$C$154=$C196)*Counts!$A$5:$A$154))),""))</f>
        <v/>
      </c>
      <c r="F196" s="7">
        <f>IF($A196="","",IF($E196="","",SUMIFS(Counts!$D$5:$D$154,Counts!$B$5:$B$154,$A196,Counts!$C$5:$C$154,$C196,Counts!$A$5:$A$154,$E196)-$D196))</f>
        <v/>
      </c>
      <c r="G196" s="12">
        <f>IF($A196="","",IFERROR(VLOOKUP($A196,SKUs!$A$5:$E$104,2,FALSE),""))</f>
        <v/>
      </c>
      <c r="H196" s="13">
        <f>IF($A196="","",IFERROR(VLOOKUP($A196,SKUs!$A$5:$E$104,3,FALSE),0))</f>
        <v/>
      </c>
      <c r="I196" s="13">
        <f>IF($A196="","",$D196*$H196)</f>
        <v/>
      </c>
      <c r="J196" s="14">
        <f>IF($A196="","",IFERROR(VLOOKUP($C196,Layout!$D$5:$G$204,2,FALSE),""))</f>
        <v/>
      </c>
      <c r="K196" s="14">
        <f>IF($A196="","",IF($E196="","",SUMIFS(Movements!$F$5:$F$204,Movements!$C$5:$C$204,$A196,Movements!$E$5:$E$204,$C196,Movements!$A$5:$A$204,"&gt;"&amp;$E196)-SUMIFS(Movements!$F$5:$F$204,Movements!$C$5:$C$204,$A196,Movements!$D$5:$D$204,$C196,Movements!$A$5:$A$204,"&gt;"&amp;$E196)))</f>
        <v/>
      </c>
      <c r="L196" s="14">
        <f>IF($A196="","",IF($E196="","",TODAY()-$E196))</f>
        <v/>
      </c>
      <c r="M196" s="12">
        <f>IF($A196="","",IF(COUNTIF(SKUs!$A$5:$A$104,$A196)=0,"⚠ this SKU is not on the SKUs tab",IF(COUNTIF(Layout!$D$5:$D$204,$C196)=0,"⚠ this bin is not on the Layout tab",IF(LEFT($C196,1)&lt;&gt;$B196,"⚠ the bin prefix does not match the zone",IF($D196&lt;0,"⚠ negative quantity — a movement is missing",IF(COUNTIFS(Locations!$A$5:$A$204,$A196,Locations!$C$5:$C$204,$C196)&gt;1,"⚠ this SKU and bin are listed twice",IF(AND($E196&lt;&gt;"",$F196&lt;&gt;0),"last count was out by "&amp;TEXT($F196,"+#,##0;-#,##0"),"")))))))</f>
        <v/>
      </c>
      <c r="N196" s="12">
        <f>IF($A196="","",$A196&amp;"#"&amp;COUNTIFS($A$5:$A196,$A196))</f>
        <v/>
      </c>
    </row>
    <row r="197">
      <c r="A197" s="9" t="n"/>
      <c r="B197" s="9" t="n"/>
      <c r="C197" s="9" t="n"/>
      <c r="D197" s="10" t="n"/>
      <c r="E197" s="11">
        <f>IF($A197="","",IFERROR(IF(SUMPRODUCT(MAX((Counts!$B$5:$B$154=$A197)*(Counts!$C$5:$C$154=$C197)*Counts!$A$5:$A$154))=0,"",SUMPRODUCT(MAX((Counts!$B$5:$B$154=$A197)*(Counts!$C$5:$C$154=$C197)*Counts!$A$5:$A$154))),""))</f>
        <v/>
      </c>
      <c r="F197" s="7">
        <f>IF($A197="","",IF($E197="","",SUMIFS(Counts!$D$5:$D$154,Counts!$B$5:$B$154,$A197,Counts!$C$5:$C$154,$C197,Counts!$A$5:$A$154,$E197)-$D197))</f>
        <v/>
      </c>
      <c r="G197" s="12">
        <f>IF($A197="","",IFERROR(VLOOKUP($A197,SKUs!$A$5:$E$104,2,FALSE),""))</f>
        <v/>
      </c>
      <c r="H197" s="13">
        <f>IF($A197="","",IFERROR(VLOOKUP($A197,SKUs!$A$5:$E$104,3,FALSE),0))</f>
        <v/>
      </c>
      <c r="I197" s="13">
        <f>IF($A197="","",$D197*$H197)</f>
        <v/>
      </c>
      <c r="J197" s="14">
        <f>IF($A197="","",IFERROR(VLOOKUP($C197,Layout!$D$5:$G$204,2,FALSE),""))</f>
        <v/>
      </c>
      <c r="K197" s="14">
        <f>IF($A197="","",IF($E197="","",SUMIFS(Movements!$F$5:$F$204,Movements!$C$5:$C$204,$A197,Movements!$E$5:$E$204,$C197,Movements!$A$5:$A$204,"&gt;"&amp;$E197)-SUMIFS(Movements!$F$5:$F$204,Movements!$C$5:$C$204,$A197,Movements!$D$5:$D$204,$C197,Movements!$A$5:$A$204,"&gt;"&amp;$E197)))</f>
        <v/>
      </c>
      <c r="L197" s="14">
        <f>IF($A197="","",IF($E197="","",TODAY()-$E197))</f>
        <v/>
      </c>
      <c r="M197" s="12">
        <f>IF($A197="","",IF(COUNTIF(SKUs!$A$5:$A$104,$A197)=0,"⚠ this SKU is not on the SKUs tab",IF(COUNTIF(Layout!$D$5:$D$204,$C197)=0,"⚠ this bin is not on the Layout tab",IF(LEFT($C197,1)&lt;&gt;$B197,"⚠ the bin prefix does not match the zone",IF($D197&lt;0,"⚠ negative quantity — a movement is missing",IF(COUNTIFS(Locations!$A$5:$A$204,$A197,Locations!$C$5:$C$204,$C197)&gt;1,"⚠ this SKU and bin are listed twice",IF(AND($E197&lt;&gt;"",$F197&lt;&gt;0),"last count was out by "&amp;TEXT($F197,"+#,##0;-#,##0"),"")))))))</f>
        <v/>
      </c>
      <c r="N197" s="12">
        <f>IF($A197="","",$A197&amp;"#"&amp;COUNTIFS($A$5:$A197,$A197))</f>
        <v/>
      </c>
    </row>
    <row r="198">
      <c r="A198" s="9" t="n"/>
      <c r="B198" s="9" t="n"/>
      <c r="C198" s="9" t="n"/>
      <c r="D198" s="10" t="n"/>
      <c r="E198" s="11">
        <f>IF($A198="","",IFERROR(IF(SUMPRODUCT(MAX((Counts!$B$5:$B$154=$A198)*(Counts!$C$5:$C$154=$C198)*Counts!$A$5:$A$154))=0,"",SUMPRODUCT(MAX((Counts!$B$5:$B$154=$A198)*(Counts!$C$5:$C$154=$C198)*Counts!$A$5:$A$154))),""))</f>
        <v/>
      </c>
      <c r="F198" s="7">
        <f>IF($A198="","",IF($E198="","",SUMIFS(Counts!$D$5:$D$154,Counts!$B$5:$B$154,$A198,Counts!$C$5:$C$154,$C198,Counts!$A$5:$A$154,$E198)-$D198))</f>
        <v/>
      </c>
      <c r="G198" s="12">
        <f>IF($A198="","",IFERROR(VLOOKUP($A198,SKUs!$A$5:$E$104,2,FALSE),""))</f>
        <v/>
      </c>
      <c r="H198" s="13">
        <f>IF($A198="","",IFERROR(VLOOKUP($A198,SKUs!$A$5:$E$104,3,FALSE),0))</f>
        <v/>
      </c>
      <c r="I198" s="13">
        <f>IF($A198="","",$D198*$H198)</f>
        <v/>
      </c>
      <c r="J198" s="14">
        <f>IF($A198="","",IFERROR(VLOOKUP($C198,Layout!$D$5:$G$204,2,FALSE),""))</f>
        <v/>
      </c>
      <c r="K198" s="14">
        <f>IF($A198="","",IF($E198="","",SUMIFS(Movements!$F$5:$F$204,Movements!$C$5:$C$204,$A198,Movements!$E$5:$E$204,$C198,Movements!$A$5:$A$204,"&gt;"&amp;$E198)-SUMIFS(Movements!$F$5:$F$204,Movements!$C$5:$C$204,$A198,Movements!$D$5:$D$204,$C198,Movements!$A$5:$A$204,"&gt;"&amp;$E198)))</f>
        <v/>
      </c>
      <c r="L198" s="14">
        <f>IF($A198="","",IF($E198="","",TODAY()-$E198))</f>
        <v/>
      </c>
      <c r="M198" s="12">
        <f>IF($A198="","",IF(COUNTIF(SKUs!$A$5:$A$104,$A198)=0,"⚠ this SKU is not on the SKUs tab",IF(COUNTIF(Layout!$D$5:$D$204,$C198)=0,"⚠ this bin is not on the Layout tab",IF(LEFT($C198,1)&lt;&gt;$B198,"⚠ the bin prefix does not match the zone",IF($D198&lt;0,"⚠ negative quantity — a movement is missing",IF(COUNTIFS(Locations!$A$5:$A$204,$A198,Locations!$C$5:$C$204,$C198)&gt;1,"⚠ this SKU and bin are listed twice",IF(AND($E198&lt;&gt;"",$F198&lt;&gt;0),"last count was out by "&amp;TEXT($F198,"+#,##0;-#,##0"),"")))))))</f>
        <v/>
      </c>
      <c r="N198" s="12">
        <f>IF($A198="","",$A198&amp;"#"&amp;COUNTIFS($A$5:$A198,$A198))</f>
        <v/>
      </c>
    </row>
    <row r="199">
      <c r="A199" s="9" t="n"/>
      <c r="B199" s="9" t="n"/>
      <c r="C199" s="9" t="n"/>
      <c r="D199" s="10" t="n"/>
      <c r="E199" s="11">
        <f>IF($A199="","",IFERROR(IF(SUMPRODUCT(MAX((Counts!$B$5:$B$154=$A199)*(Counts!$C$5:$C$154=$C199)*Counts!$A$5:$A$154))=0,"",SUMPRODUCT(MAX((Counts!$B$5:$B$154=$A199)*(Counts!$C$5:$C$154=$C199)*Counts!$A$5:$A$154))),""))</f>
        <v/>
      </c>
      <c r="F199" s="7">
        <f>IF($A199="","",IF($E199="","",SUMIFS(Counts!$D$5:$D$154,Counts!$B$5:$B$154,$A199,Counts!$C$5:$C$154,$C199,Counts!$A$5:$A$154,$E199)-$D199))</f>
        <v/>
      </c>
      <c r="G199" s="12">
        <f>IF($A199="","",IFERROR(VLOOKUP($A199,SKUs!$A$5:$E$104,2,FALSE),""))</f>
        <v/>
      </c>
      <c r="H199" s="13">
        <f>IF($A199="","",IFERROR(VLOOKUP($A199,SKUs!$A$5:$E$104,3,FALSE),0))</f>
        <v/>
      </c>
      <c r="I199" s="13">
        <f>IF($A199="","",$D199*$H199)</f>
        <v/>
      </c>
      <c r="J199" s="14">
        <f>IF($A199="","",IFERROR(VLOOKUP($C199,Layout!$D$5:$G$204,2,FALSE),""))</f>
        <v/>
      </c>
      <c r="K199" s="14">
        <f>IF($A199="","",IF($E199="","",SUMIFS(Movements!$F$5:$F$204,Movements!$C$5:$C$204,$A199,Movements!$E$5:$E$204,$C199,Movements!$A$5:$A$204,"&gt;"&amp;$E199)-SUMIFS(Movements!$F$5:$F$204,Movements!$C$5:$C$204,$A199,Movements!$D$5:$D$204,$C199,Movements!$A$5:$A$204,"&gt;"&amp;$E199)))</f>
        <v/>
      </c>
      <c r="L199" s="14">
        <f>IF($A199="","",IF($E199="","",TODAY()-$E199))</f>
        <v/>
      </c>
      <c r="M199" s="12">
        <f>IF($A199="","",IF(COUNTIF(SKUs!$A$5:$A$104,$A199)=0,"⚠ this SKU is not on the SKUs tab",IF(COUNTIF(Layout!$D$5:$D$204,$C199)=0,"⚠ this bin is not on the Layout tab",IF(LEFT($C199,1)&lt;&gt;$B199,"⚠ the bin prefix does not match the zone",IF($D199&lt;0,"⚠ negative quantity — a movement is missing",IF(COUNTIFS(Locations!$A$5:$A$204,$A199,Locations!$C$5:$C$204,$C199)&gt;1,"⚠ this SKU and bin are listed twice",IF(AND($E199&lt;&gt;"",$F199&lt;&gt;0),"last count was out by "&amp;TEXT($F199,"+#,##0;-#,##0"),"")))))))</f>
        <v/>
      </c>
      <c r="N199" s="12">
        <f>IF($A199="","",$A199&amp;"#"&amp;COUNTIFS($A$5:$A199,$A199))</f>
        <v/>
      </c>
    </row>
    <row r="200">
      <c r="A200" s="9" t="n"/>
      <c r="B200" s="9" t="n"/>
      <c r="C200" s="9" t="n"/>
      <c r="D200" s="10" t="n"/>
      <c r="E200" s="11">
        <f>IF($A200="","",IFERROR(IF(SUMPRODUCT(MAX((Counts!$B$5:$B$154=$A200)*(Counts!$C$5:$C$154=$C200)*Counts!$A$5:$A$154))=0,"",SUMPRODUCT(MAX((Counts!$B$5:$B$154=$A200)*(Counts!$C$5:$C$154=$C200)*Counts!$A$5:$A$154))),""))</f>
        <v/>
      </c>
      <c r="F200" s="7">
        <f>IF($A200="","",IF($E200="","",SUMIFS(Counts!$D$5:$D$154,Counts!$B$5:$B$154,$A200,Counts!$C$5:$C$154,$C200,Counts!$A$5:$A$154,$E200)-$D200))</f>
        <v/>
      </c>
      <c r="G200" s="12">
        <f>IF($A200="","",IFERROR(VLOOKUP($A200,SKUs!$A$5:$E$104,2,FALSE),""))</f>
        <v/>
      </c>
      <c r="H200" s="13">
        <f>IF($A200="","",IFERROR(VLOOKUP($A200,SKUs!$A$5:$E$104,3,FALSE),0))</f>
        <v/>
      </c>
      <c r="I200" s="13">
        <f>IF($A200="","",$D200*$H200)</f>
        <v/>
      </c>
      <c r="J200" s="14">
        <f>IF($A200="","",IFERROR(VLOOKUP($C200,Layout!$D$5:$G$204,2,FALSE),""))</f>
        <v/>
      </c>
      <c r="K200" s="14">
        <f>IF($A200="","",IF($E200="","",SUMIFS(Movements!$F$5:$F$204,Movements!$C$5:$C$204,$A200,Movements!$E$5:$E$204,$C200,Movements!$A$5:$A$204,"&gt;"&amp;$E200)-SUMIFS(Movements!$F$5:$F$204,Movements!$C$5:$C$204,$A200,Movements!$D$5:$D$204,$C200,Movements!$A$5:$A$204,"&gt;"&amp;$E200)))</f>
        <v/>
      </c>
      <c r="L200" s="14">
        <f>IF($A200="","",IF($E200="","",TODAY()-$E200))</f>
        <v/>
      </c>
      <c r="M200" s="12">
        <f>IF($A200="","",IF(COUNTIF(SKUs!$A$5:$A$104,$A200)=0,"⚠ this SKU is not on the SKUs tab",IF(COUNTIF(Layout!$D$5:$D$204,$C200)=0,"⚠ this bin is not on the Layout tab",IF(LEFT($C200,1)&lt;&gt;$B200,"⚠ the bin prefix does not match the zone",IF($D200&lt;0,"⚠ negative quantity — a movement is missing",IF(COUNTIFS(Locations!$A$5:$A$204,$A200,Locations!$C$5:$C$204,$C200)&gt;1,"⚠ this SKU and bin are listed twice",IF(AND($E200&lt;&gt;"",$F200&lt;&gt;0),"last count was out by "&amp;TEXT($F200,"+#,##0;-#,##0"),"")))))))</f>
        <v/>
      </c>
      <c r="N200" s="12">
        <f>IF($A200="","",$A200&amp;"#"&amp;COUNTIFS($A$5:$A200,$A200))</f>
        <v/>
      </c>
    </row>
    <row r="201">
      <c r="A201" s="9" t="n"/>
      <c r="B201" s="9" t="n"/>
      <c r="C201" s="9" t="n"/>
      <c r="D201" s="10" t="n"/>
      <c r="E201" s="11">
        <f>IF($A201="","",IFERROR(IF(SUMPRODUCT(MAX((Counts!$B$5:$B$154=$A201)*(Counts!$C$5:$C$154=$C201)*Counts!$A$5:$A$154))=0,"",SUMPRODUCT(MAX((Counts!$B$5:$B$154=$A201)*(Counts!$C$5:$C$154=$C201)*Counts!$A$5:$A$154))),""))</f>
        <v/>
      </c>
      <c r="F201" s="7">
        <f>IF($A201="","",IF($E201="","",SUMIFS(Counts!$D$5:$D$154,Counts!$B$5:$B$154,$A201,Counts!$C$5:$C$154,$C201,Counts!$A$5:$A$154,$E201)-$D201))</f>
        <v/>
      </c>
      <c r="G201" s="12">
        <f>IF($A201="","",IFERROR(VLOOKUP($A201,SKUs!$A$5:$E$104,2,FALSE),""))</f>
        <v/>
      </c>
      <c r="H201" s="13">
        <f>IF($A201="","",IFERROR(VLOOKUP($A201,SKUs!$A$5:$E$104,3,FALSE),0))</f>
        <v/>
      </c>
      <c r="I201" s="13">
        <f>IF($A201="","",$D201*$H201)</f>
        <v/>
      </c>
      <c r="J201" s="14">
        <f>IF($A201="","",IFERROR(VLOOKUP($C201,Layout!$D$5:$G$204,2,FALSE),""))</f>
        <v/>
      </c>
      <c r="K201" s="14">
        <f>IF($A201="","",IF($E201="","",SUMIFS(Movements!$F$5:$F$204,Movements!$C$5:$C$204,$A201,Movements!$E$5:$E$204,$C201,Movements!$A$5:$A$204,"&gt;"&amp;$E201)-SUMIFS(Movements!$F$5:$F$204,Movements!$C$5:$C$204,$A201,Movements!$D$5:$D$204,$C201,Movements!$A$5:$A$204,"&gt;"&amp;$E201)))</f>
        <v/>
      </c>
      <c r="L201" s="14">
        <f>IF($A201="","",IF($E201="","",TODAY()-$E201))</f>
        <v/>
      </c>
      <c r="M201" s="12">
        <f>IF($A201="","",IF(COUNTIF(SKUs!$A$5:$A$104,$A201)=0,"⚠ this SKU is not on the SKUs tab",IF(COUNTIF(Layout!$D$5:$D$204,$C201)=0,"⚠ this bin is not on the Layout tab",IF(LEFT($C201,1)&lt;&gt;$B201,"⚠ the bin prefix does not match the zone",IF($D201&lt;0,"⚠ negative quantity — a movement is missing",IF(COUNTIFS(Locations!$A$5:$A$204,$A201,Locations!$C$5:$C$204,$C201)&gt;1,"⚠ this SKU and bin are listed twice",IF(AND($E201&lt;&gt;"",$F201&lt;&gt;0),"last count was out by "&amp;TEXT($F201,"+#,##0;-#,##0"),"")))))))</f>
        <v/>
      </c>
      <c r="N201" s="12">
        <f>IF($A201="","",$A201&amp;"#"&amp;COUNTIFS($A$5:$A201,$A201))</f>
        <v/>
      </c>
    </row>
    <row r="202">
      <c r="A202" s="9" t="n"/>
      <c r="B202" s="9" t="n"/>
      <c r="C202" s="9" t="n"/>
      <c r="D202" s="10" t="n"/>
      <c r="E202" s="11">
        <f>IF($A202="","",IFERROR(IF(SUMPRODUCT(MAX((Counts!$B$5:$B$154=$A202)*(Counts!$C$5:$C$154=$C202)*Counts!$A$5:$A$154))=0,"",SUMPRODUCT(MAX((Counts!$B$5:$B$154=$A202)*(Counts!$C$5:$C$154=$C202)*Counts!$A$5:$A$154))),""))</f>
        <v/>
      </c>
      <c r="F202" s="7">
        <f>IF($A202="","",IF($E202="","",SUMIFS(Counts!$D$5:$D$154,Counts!$B$5:$B$154,$A202,Counts!$C$5:$C$154,$C202,Counts!$A$5:$A$154,$E202)-$D202))</f>
        <v/>
      </c>
      <c r="G202" s="12">
        <f>IF($A202="","",IFERROR(VLOOKUP($A202,SKUs!$A$5:$E$104,2,FALSE),""))</f>
        <v/>
      </c>
      <c r="H202" s="13">
        <f>IF($A202="","",IFERROR(VLOOKUP($A202,SKUs!$A$5:$E$104,3,FALSE),0))</f>
        <v/>
      </c>
      <c r="I202" s="13">
        <f>IF($A202="","",$D202*$H202)</f>
        <v/>
      </c>
      <c r="J202" s="14">
        <f>IF($A202="","",IFERROR(VLOOKUP($C202,Layout!$D$5:$G$204,2,FALSE),""))</f>
        <v/>
      </c>
      <c r="K202" s="14">
        <f>IF($A202="","",IF($E202="","",SUMIFS(Movements!$F$5:$F$204,Movements!$C$5:$C$204,$A202,Movements!$E$5:$E$204,$C202,Movements!$A$5:$A$204,"&gt;"&amp;$E202)-SUMIFS(Movements!$F$5:$F$204,Movements!$C$5:$C$204,$A202,Movements!$D$5:$D$204,$C202,Movements!$A$5:$A$204,"&gt;"&amp;$E202)))</f>
        <v/>
      </c>
      <c r="L202" s="14">
        <f>IF($A202="","",IF($E202="","",TODAY()-$E202))</f>
        <v/>
      </c>
      <c r="M202" s="12">
        <f>IF($A202="","",IF(COUNTIF(SKUs!$A$5:$A$104,$A202)=0,"⚠ this SKU is not on the SKUs tab",IF(COUNTIF(Layout!$D$5:$D$204,$C202)=0,"⚠ this bin is not on the Layout tab",IF(LEFT($C202,1)&lt;&gt;$B202,"⚠ the bin prefix does not match the zone",IF($D202&lt;0,"⚠ negative quantity — a movement is missing",IF(COUNTIFS(Locations!$A$5:$A$204,$A202,Locations!$C$5:$C$204,$C202)&gt;1,"⚠ this SKU and bin are listed twice",IF(AND($E202&lt;&gt;"",$F202&lt;&gt;0),"last count was out by "&amp;TEXT($F202,"+#,##0;-#,##0"),"")))))))</f>
        <v/>
      </c>
      <c r="N202" s="12">
        <f>IF($A202="","",$A202&amp;"#"&amp;COUNTIFS($A$5:$A202,$A202))</f>
        <v/>
      </c>
    </row>
    <row r="203">
      <c r="A203" s="9" t="n"/>
      <c r="B203" s="9" t="n"/>
      <c r="C203" s="9" t="n"/>
      <c r="D203" s="10" t="n"/>
      <c r="E203" s="11">
        <f>IF($A203="","",IFERROR(IF(SUMPRODUCT(MAX((Counts!$B$5:$B$154=$A203)*(Counts!$C$5:$C$154=$C203)*Counts!$A$5:$A$154))=0,"",SUMPRODUCT(MAX((Counts!$B$5:$B$154=$A203)*(Counts!$C$5:$C$154=$C203)*Counts!$A$5:$A$154))),""))</f>
        <v/>
      </c>
      <c r="F203" s="7">
        <f>IF($A203="","",IF($E203="","",SUMIFS(Counts!$D$5:$D$154,Counts!$B$5:$B$154,$A203,Counts!$C$5:$C$154,$C203,Counts!$A$5:$A$154,$E203)-$D203))</f>
        <v/>
      </c>
      <c r="G203" s="12">
        <f>IF($A203="","",IFERROR(VLOOKUP($A203,SKUs!$A$5:$E$104,2,FALSE),""))</f>
        <v/>
      </c>
      <c r="H203" s="13">
        <f>IF($A203="","",IFERROR(VLOOKUP($A203,SKUs!$A$5:$E$104,3,FALSE),0))</f>
        <v/>
      </c>
      <c r="I203" s="13">
        <f>IF($A203="","",$D203*$H203)</f>
        <v/>
      </c>
      <c r="J203" s="14">
        <f>IF($A203="","",IFERROR(VLOOKUP($C203,Layout!$D$5:$G$204,2,FALSE),""))</f>
        <v/>
      </c>
      <c r="K203" s="14">
        <f>IF($A203="","",IF($E203="","",SUMIFS(Movements!$F$5:$F$204,Movements!$C$5:$C$204,$A203,Movements!$E$5:$E$204,$C203,Movements!$A$5:$A$204,"&gt;"&amp;$E203)-SUMIFS(Movements!$F$5:$F$204,Movements!$C$5:$C$204,$A203,Movements!$D$5:$D$204,$C203,Movements!$A$5:$A$204,"&gt;"&amp;$E203)))</f>
        <v/>
      </c>
      <c r="L203" s="14">
        <f>IF($A203="","",IF($E203="","",TODAY()-$E203))</f>
        <v/>
      </c>
      <c r="M203" s="12">
        <f>IF($A203="","",IF(COUNTIF(SKUs!$A$5:$A$104,$A203)=0,"⚠ this SKU is not on the SKUs tab",IF(COUNTIF(Layout!$D$5:$D$204,$C203)=0,"⚠ this bin is not on the Layout tab",IF(LEFT($C203,1)&lt;&gt;$B203,"⚠ the bin prefix does not match the zone",IF($D203&lt;0,"⚠ negative quantity — a movement is missing",IF(COUNTIFS(Locations!$A$5:$A$204,$A203,Locations!$C$5:$C$204,$C203)&gt;1,"⚠ this SKU and bin are listed twice",IF(AND($E203&lt;&gt;"",$F203&lt;&gt;0),"last count was out by "&amp;TEXT($F203,"+#,##0;-#,##0"),"")))))))</f>
        <v/>
      </c>
      <c r="N203" s="12">
        <f>IF($A203="","",$A203&amp;"#"&amp;COUNTIFS($A$5:$A203,$A203))</f>
        <v/>
      </c>
    </row>
    <row r="204">
      <c r="A204" s="9" t="n"/>
      <c r="B204" s="9" t="n"/>
      <c r="C204" s="9" t="n"/>
      <c r="D204" s="10" t="n"/>
      <c r="E204" s="11">
        <f>IF($A204="","",IFERROR(IF(SUMPRODUCT(MAX((Counts!$B$5:$B$154=$A204)*(Counts!$C$5:$C$154=$C204)*Counts!$A$5:$A$154))=0,"",SUMPRODUCT(MAX((Counts!$B$5:$B$154=$A204)*(Counts!$C$5:$C$154=$C204)*Counts!$A$5:$A$154))),""))</f>
        <v/>
      </c>
      <c r="F204" s="7">
        <f>IF($A204="","",IF($E204="","",SUMIFS(Counts!$D$5:$D$154,Counts!$B$5:$B$154,$A204,Counts!$C$5:$C$154,$C204,Counts!$A$5:$A$154,$E204)-$D204))</f>
        <v/>
      </c>
      <c r="G204" s="12">
        <f>IF($A204="","",IFERROR(VLOOKUP($A204,SKUs!$A$5:$E$104,2,FALSE),""))</f>
        <v/>
      </c>
      <c r="H204" s="13">
        <f>IF($A204="","",IFERROR(VLOOKUP($A204,SKUs!$A$5:$E$104,3,FALSE),0))</f>
        <v/>
      </c>
      <c r="I204" s="13">
        <f>IF($A204="","",$D204*$H204)</f>
        <v/>
      </c>
      <c r="J204" s="14">
        <f>IF($A204="","",IFERROR(VLOOKUP($C204,Layout!$D$5:$G$204,2,FALSE),""))</f>
        <v/>
      </c>
      <c r="K204" s="14">
        <f>IF($A204="","",IF($E204="","",SUMIFS(Movements!$F$5:$F$204,Movements!$C$5:$C$204,$A204,Movements!$E$5:$E$204,$C204,Movements!$A$5:$A$204,"&gt;"&amp;$E204)-SUMIFS(Movements!$F$5:$F$204,Movements!$C$5:$C$204,$A204,Movements!$D$5:$D$204,$C204,Movements!$A$5:$A$204,"&gt;"&amp;$E204)))</f>
        <v/>
      </c>
      <c r="L204" s="14">
        <f>IF($A204="","",IF($E204="","",TODAY()-$E204))</f>
        <v/>
      </c>
      <c r="M204" s="12">
        <f>IF($A204="","",IF(COUNTIF(SKUs!$A$5:$A$104,$A204)=0,"⚠ this SKU is not on the SKUs tab",IF(COUNTIF(Layout!$D$5:$D$204,$C204)=0,"⚠ this bin is not on the Layout tab",IF(LEFT($C204,1)&lt;&gt;$B204,"⚠ the bin prefix does not match the zone",IF($D204&lt;0,"⚠ negative quantity — a movement is missing",IF(COUNTIFS(Locations!$A$5:$A$204,$A204,Locations!$C$5:$C$204,$C204)&gt;1,"⚠ this SKU and bin are listed twice",IF(AND($E204&lt;&gt;"",$F204&lt;&gt;0),"last count was out by "&amp;TEXT($F204,"+#,##0;-#,##0"),"")))))))</f>
        <v/>
      </c>
      <c r="N204" s="12">
        <f>IF($A204="","",$A204&amp;"#"&amp;COUNTIFS($A$5:$A204,$A204))</f>
        <v/>
      </c>
    </row>
    <row r="206">
      <c r="A206" s="2" t="inlineStr">
        <is>
          <t>To move stock, do not retype two quantities here — record the transfer on the Movements tab, then update both rows. The Moved since count column exists so that a variance can be explained rather than argued about.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204"/>
  <sheetViews>
    <sheetView workbookViewId="0">
      <pane ySplit="4" topLeftCell="A5" activePane="bottomLeft" state="frozen"/>
      <selection pane="bottomLeft" activeCell="A1" sqref="A1"/>
    </sheetView>
  </sheetViews>
  <sheetFormatPr baseColWidth="8" defaultRowHeight="15"/>
  <cols>
    <col width="12" customWidth="1" min="1" max="1"/>
    <col width="11" customWidth="1" min="2" max="2"/>
    <col width="13" customWidth="1" min="3" max="3"/>
    <col width="11" customWidth="1" min="4" max="4"/>
    <col width="11" customWidth="1" min="5" max="5"/>
    <col width="9" customWidth="1" min="6" max="6"/>
    <col width="20" customWidth="1" min="7" max="7"/>
    <col width="13" customWidth="1" min="8" max="8"/>
    <col width="9" customWidth="1" min="9" max="9"/>
    <col width="13" customWidth="1" min="10" max="10"/>
    <col width="30" customWidth="1" min="11" max="11"/>
    <col width="46" customWidth="1" min="12" max="12"/>
    <col width="24" customWidth="1" min="14" max="14"/>
    <col width="14" customWidth="1" min="15" max="15"/>
  </cols>
  <sheetData>
    <row r="1">
      <c r="A1" s="1" t="inlineStr">
        <is>
          <t>Movements — put-aways, picks and transfers between bins</t>
        </is>
      </c>
    </row>
    <row r="2">
      <c r="A2" s="2" t="inlineStr">
        <is>
          <t>Quantities are always positive. Direction comes from the bins: no From bin is a put-away, no To bin is a pick, both is a transfer. That removes the commonest error in a stock ledger, which is a sign typed the wrong way round.</t>
        </is>
      </c>
      <c r="N2" s="3" t="inlineStr">
        <is>
          <t>Movement activity</t>
        </is>
      </c>
    </row>
    <row r="3">
      <c r="N3" s="6" t="inlineStr">
        <is>
          <t>Movements recorded</t>
        </is>
      </c>
      <c r="O3" s="7">
        <f>COUNT($A$5:$A$204)</f>
        <v/>
      </c>
    </row>
    <row r="4">
      <c r="A4" s="8" t="inlineStr">
        <is>
          <t>Date</t>
        </is>
      </c>
      <c r="B4" s="8" t="inlineStr">
        <is>
          <t>Type</t>
        </is>
      </c>
      <c r="C4" s="8" t="inlineStr">
        <is>
          <t>SKU</t>
        </is>
      </c>
      <c r="D4" s="8" t="inlineStr">
        <is>
          <t>From bin</t>
        </is>
      </c>
      <c r="E4" s="8" t="inlineStr">
        <is>
          <t>To bin</t>
        </is>
      </c>
      <c r="F4" s="8" t="inlineStr">
        <is>
          <t>Qty</t>
        </is>
      </c>
      <c r="G4" s="8" t="inlineStr">
        <is>
          <t>Reference</t>
        </is>
      </c>
      <c r="H4" s="8" t="inlineStr">
        <is>
          <t>Operator</t>
        </is>
      </c>
      <c r="I4" s="8" t="inlineStr">
        <is>
          <t>Pick seq</t>
        </is>
      </c>
      <c r="J4" s="8" t="inlineStr">
        <is>
          <t>Value moved</t>
        </is>
      </c>
      <c r="K4" s="8" t="inlineStr">
        <is>
          <t>Effect</t>
        </is>
      </c>
      <c r="L4" s="8" t="inlineStr">
        <is>
          <t>Check</t>
        </is>
      </c>
      <c r="N4" s="6" t="inlineStr">
        <is>
          <t>Put-aways</t>
        </is>
      </c>
      <c r="O4" s="7">
        <f>COUNTIFS($D$5:$D$204,"",$A$5:$A$204,"&gt;0")</f>
        <v/>
      </c>
    </row>
    <row r="5">
      <c r="A5" s="16" t="n">
        <v>46204</v>
      </c>
      <c r="B5" s="9" t="inlineStr">
        <is>
          <t>Put-away</t>
        </is>
      </c>
      <c r="C5" s="9" t="inlineStr">
        <is>
          <t>TSH-BLK-M</t>
        </is>
      </c>
      <c r="D5" s="9" t="n"/>
      <c r="E5" s="9" t="inlineStr">
        <is>
          <t>A-04-2</t>
        </is>
      </c>
      <c r="F5" s="10" t="n">
        <v>120</v>
      </c>
      <c r="G5" s="9" t="inlineStr">
        <is>
          <t>GRN-4471</t>
        </is>
      </c>
      <c r="H5" s="9" t="inlineStr">
        <is>
          <t>MK</t>
        </is>
      </c>
      <c r="I5" s="14">
        <f>IF($A5="","",IFERROR(VLOOKUP(IF($D5="",$E5,$D5),Layout!$D$5:$G$204,2,FALSE),""))</f>
        <v/>
      </c>
      <c r="J5" s="13">
        <f>IF($A5="","",$F5*IFERROR(VLOOKUP($C5,SKUs!$A$5:$E$104,3,FALSE),0))</f>
        <v/>
      </c>
      <c r="K5" s="12">
        <f>IF($A5="","",IF($D5="","put away into "&amp;$E5,IF($E5="","picked from "&amp;$D5,"transfer "&amp;$D5&amp;" to "&amp;$E5)))</f>
        <v/>
      </c>
      <c r="L5" s="12">
        <f>IF($A5="","",IF(COUNTIF(SKUs!$A$5:$A$104,$C5)=0,"⚠ this SKU is not on the SKUs tab",IF(AND($D5="",$E5=""),"⚠ needs a from bin, a to bin, or both",IF(AND($D5&lt;&gt;"",COUNTIF(Layout!$D$5:$D$204,$D5)=0),"⚠ the from bin is not on the Layout tab",IF(AND($E5&lt;&gt;"",COUNTIF(Layout!$D$5:$D$204,$E5)=0),"⚠ the to bin is not on the Layout tab",IF($F5&lt;=0,"⚠ quantity must be positive — direction comes from the bins",""))))))</f>
        <v/>
      </c>
      <c r="N5" s="6" t="inlineStr">
        <is>
          <t>Picks</t>
        </is>
      </c>
      <c r="O5" s="7">
        <f>COUNTIFS($E$5:$E$204,"",$A$5:$A$204,"&gt;0")</f>
        <v/>
      </c>
    </row>
    <row r="6">
      <c r="A6" s="16" t="n">
        <v>46204</v>
      </c>
      <c r="B6" s="9" t="inlineStr">
        <is>
          <t>Put-away</t>
        </is>
      </c>
      <c r="C6" s="9" t="inlineStr">
        <is>
          <t>TSH-BLK-M</t>
        </is>
      </c>
      <c r="D6" s="9" t="n"/>
      <c r="E6" s="9" t="inlineStr">
        <is>
          <t>C-11-1</t>
        </is>
      </c>
      <c r="F6" s="10" t="n">
        <v>60</v>
      </c>
      <c r="G6" s="9" t="inlineStr">
        <is>
          <t>GRN-4471 — overflow</t>
        </is>
      </c>
      <c r="H6" s="9" t="inlineStr">
        <is>
          <t>MK</t>
        </is>
      </c>
      <c r="I6" s="14">
        <f>IF($A6="","",IFERROR(VLOOKUP(IF($D6="",$E6,$D6),Layout!$D$5:$G$204,2,FALSE),""))</f>
        <v/>
      </c>
      <c r="J6" s="13">
        <f>IF($A6="","",$F6*IFERROR(VLOOKUP($C6,SKUs!$A$5:$E$104,3,FALSE),0))</f>
        <v/>
      </c>
      <c r="K6" s="12">
        <f>IF($A6="","",IF($D6="","put away into "&amp;$E6,IF($E6="","picked from "&amp;$D6,"transfer "&amp;$D6&amp;" to "&amp;$E6)))</f>
        <v/>
      </c>
      <c r="L6" s="12">
        <f>IF($A6="","",IF(COUNTIF(SKUs!$A$5:$A$104,$C6)=0,"⚠ this SKU is not on the SKUs tab",IF(AND($D6="",$E6=""),"⚠ needs a from bin, a to bin, or both",IF(AND($D6&lt;&gt;"",COUNTIF(Layout!$D$5:$D$204,$D6)=0),"⚠ the from bin is not on the Layout tab",IF(AND($E6&lt;&gt;"",COUNTIF(Layout!$D$5:$D$204,$E6)=0),"⚠ the to bin is not on the Layout tab",IF($F6&lt;=0,"⚠ quantity must be positive — direction comes from the bins",""))))))</f>
        <v/>
      </c>
      <c r="N6" s="6" t="inlineStr">
        <is>
          <t>Transfers</t>
        </is>
      </c>
      <c r="O6" s="7">
        <f>COUNTIFS($D$5:$D$204,"&lt;&gt;",$E$5:$E$204,"&lt;&gt;")</f>
        <v/>
      </c>
    </row>
    <row r="7">
      <c r="A7" s="16" t="n">
        <v>46206</v>
      </c>
      <c r="B7" s="9" t="inlineStr">
        <is>
          <t>Pick</t>
        </is>
      </c>
      <c r="C7" s="9" t="inlineStr">
        <is>
          <t>TSH-BLK-M</t>
        </is>
      </c>
      <c r="D7" s="9" t="inlineStr">
        <is>
          <t>A-04-2</t>
        </is>
      </c>
      <c r="E7" s="9" t="n"/>
      <c r="F7" s="10" t="n">
        <v>32</v>
      </c>
      <c r="G7" s="9" t="inlineStr">
        <is>
          <t>Order #10241</t>
        </is>
      </c>
      <c r="H7" s="9" t="inlineStr">
        <is>
          <t>RS</t>
        </is>
      </c>
      <c r="I7" s="14">
        <f>IF($A7="","",IFERROR(VLOOKUP(IF($D7="",$E7,$D7),Layout!$D$5:$G$204,2,FALSE),""))</f>
        <v/>
      </c>
      <c r="J7" s="13">
        <f>IF($A7="","",$F7*IFERROR(VLOOKUP($C7,SKUs!$A$5:$E$104,3,FALSE),0))</f>
        <v/>
      </c>
      <c r="K7" s="12">
        <f>IF($A7="","",IF($D7="","put away into "&amp;$E7,IF($E7="","picked from "&amp;$D7,"transfer "&amp;$D7&amp;" to "&amp;$E7)))</f>
        <v/>
      </c>
      <c r="L7" s="12">
        <f>IF($A7="","",IF(COUNTIF(SKUs!$A$5:$A$104,$C7)=0,"⚠ this SKU is not on the SKUs tab",IF(AND($D7="",$E7=""),"⚠ needs a from bin, a to bin, or both",IF(AND($D7&lt;&gt;"",COUNTIF(Layout!$D$5:$D$204,$D7)=0),"⚠ the from bin is not on the Layout tab",IF(AND($E7&lt;&gt;"",COUNTIF(Layout!$D$5:$D$204,$E7)=0),"⚠ the to bin is not on the Layout tab",IF($F7&lt;=0,"⚠ quantity must be positive — direction comes from the bins",""))))))</f>
        <v/>
      </c>
      <c r="N7" s="6" t="inlineStr">
        <is>
          <t>Units moved</t>
        </is>
      </c>
      <c r="O7" s="7">
        <f>SUM($F$5:$F$204)</f>
        <v/>
      </c>
    </row>
    <row r="8">
      <c r="A8" s="16" t="n">
        <v>46209</v>
      </c>
      <c r="B8" s="9" t="inlineStr">
        <is>
          <t>Pick</t>
        </is>
      </c>
      <c r="C8" s="9" t="inlineStr">
        <is>
          <t>MUG-CER</t>
        </is>
      </c>
      <c r="D8" s="9" t="inlineStr">
        <is>
          <t>A-01-3</t>
        </is>
      </c>
      <c r="E8" s="9" t="n"/>
      <c r="F8" s="10" t="n">
        <v>24</v>
      </c>
      <c r="G8" s="9" t="inlineStr">
        <is>
          <t>Order #10266</t>
        </is>
      </c>
      <c r="H8" s="9" t="inlineStr">
        <is>
          <t>RS</t>
        </is>
      </c>
      <c r="I8" s="14">
        <f>IF($A8="","",IFERROR(VLOOKUP(IF($D8="",$E8,$D8),Layout!$D$5:$G$204,2,FALSE),""))</f>
        <v/>
      </c>
      <c r="J8" s="13">
        <f>IF($A8="","",$F8*IFERROR(VLOOKUP($C8,SKUs!$A$5:$E$104,3,FALSE),0))</f>
        <v/>
      </c>
      <c r="K8" s="12">
        <f>IF($A8="","",IF($D8="","put away into "&amp;$E8,IF($E8="","picked from "&amp;$D8,"transfer "&amp;$D8&amp;" to "&amp;$E8)))</f>
        <v/>
      </c>
      <c r="L8" s="12">
        <f>IF($A8="","",IF(COUNTIF(SKUs!$A$5:$A$104,$C8)=0,"⚠ this SKU is not on the SKUs tab",IF(AND($D8="",$E8=""),"⚠ needs a from bin, a to bin, or both",IF(AND($D8&lt;&gt;"",COUNTIF(Layout!$D$5:$D$204,$D8)=0),"⚠ the from bin is not on the Layout tab",IF(AND($E8&lt;&gt;"",COUNTIF(Layout!$D$5:$D$204,$E8)=0),"⚠ the to bin is not on the Layout tab",IF($F8&lt;=0,"⚠ quantity must be positive — direction comes from the bins",""))))))</f>
        <v/>
      </c>
      <c r="N8" s="6" t="inlineStr">
        <is>
          <t>Value moved</t>
        </is>
      </c>
      <c r="O8" s="15">
        <f>SUM($J$5:$J$204)</f>
        <v/>
      </c>
    </row>
    <row r="9">
      <c r="A9" s="16" t="n">
        <v>46211</v>
      </c>
      <c r="B9" s="9" t="inlineStr">
        <is>
          <t>Transfer</t>
        </is>
      </c>
      <c r="C9" s="9" t="inlineStr">
        <is>
          <t>TSH-BLK-M</t>
        </is>
      </c>
      <c r="D9" s="9" t="inlineStr">
        <is>
          <t>C-11-1</t>
        </is>
      </c>
      <c r="E9" s="9" t="inlineStr">
        <is>
          <t>A-04-2</t>
        </is>
      </c>
      <c r="F9" s="10" t="n">
        <v>17</v>
      </c>
      <c r="G9" s="9" t="inlineStr">
        <is>
          <t>Consolidating the overflow</t>
        </is>
      </c>
      <c r="H9" s="9" t="inlineStr">
        <is>
          <t>MK</t>
        </is>
      </c>
      <c r="I9" s="14">
        <f>IF($A9="","",IFERROR(VLOOKUP(IF($D9="",$E9,$D9),Layout!$D$5:$G$204,2,FALSE),""))</f>
        <v/>
      </c>
      <c r="J9" s="13">
        <f>IF($A9="","",$F9*IFERROR(VLOOKUP($C9,SKUs!$A$5:$E$104,3,FALSE),0))</f>
        <v/>
      </c>
      <c r="K9" s="12">
        <f>IF($A9="","",IF($D9="","put away into "&amp;$E9,IF($E9="","picked from "&amp;$D9,"transfer "&amp;$D9&amp;" to "&amp;$E9)))</f>
        <v/>
      </c>
      <c r="L9" s="12">
        <f>IF($A9="","",IF(COUNTIF(SKUs!$A$5:$A$104,$C9)=0,"⚠ this SKU is not on the SKUs tab",IF(AND($D9="",$E9=""),"⚠ needs a from bin, a to bin, or both",IF(AND($D9&lt;&gt;"",COUNTIF(Layout!$D$5:$D$204,$D9)=0),"⚠ the from bin is not on the Layout tab",IF(AND($E9&lt;&gt;"",COUNTIF(Layout!$D$5:$D$204,$E9)=0),"⚠ the to bin is not on the Layout tab",IF($F9&lt;=0,"⚠ quantity must be positive — direction comes from the bins",""))))))</f>
        <v/>
      </c>
      <c r="N9" s="6" t="inlineStr">
        <is>
          <t>Rows with a warning</t>
        </is>
      </c>
      <c r="O9" s="7">
        <f>COUNTIF($L$5:$L$204,"⚠*")</f>
        <v/>
      </c>
    </row>
    <row r="10">
      <c r="A10" s="16" t="n">
        <v>46212</v>
      </c>
      <c r="B10" s="9" t="inlineStr">
        <is>
          <t>Pick</t>
        </is>
      </c>
      <c r="C10" s="9" t="inlineStr">
        <is>
          <t>HDY-GRY-S</t>
        </is>
      </c>
      <c r="D10" s="9" t="inlineStr">
        <is>
          <t>B-07-4</t>
        </is>
      </c>
      <c r="E10" s="9" t="n"/>
      <c r="F10" s="10" t="n">
        <v>6</v>
      </c>
      <c r="G10" s="9" t="inlineStr">
        <is>
          <t>Order #10279</t>
        </is>
      </c>
      <c r="H10" s="9" t="inlineStr">
        <is>
          <t>AT</t>
        </is>
      </c>
      <c r="I10" s="14">
        <f>IF($A10="","",IFERROR(VLOOKUP(IF($D10="",$E10,$D10),Layout!$D$5:$G$204,2,FALSE),""))</f>
        <v/>
      </c>
      <c r="J10" s="13">
        <f>IF($A10="","",$F10*IFERROR(VLOOKUP($C10,SKUs!$A$5:$E$104,3,FALSE),0))</f>
        <v/>
      </c>
      <c r="K10" s="12">
        <f>IF($A10="","",IF($D10="","put away into "&amp;$E10,IF($E10="","picked from "&amp;$D10,"transfer "&amp;$D10&amp;" to "&amp;$E10)))</f>
        <v/>
      </c>
      <c r="L10" s="12">
        <f>IF($A10="","",IF(COUNTIF(SKUs!$A$5:$A$104,$C10)=0,"⚠ this SKU is not on the SKUs tab",IF(AND($D10="",$E10=""),"⚠ needs a from bin, a to bin, or both",IF(AND($D10&lt;&gt;"",COUNTIF(Layout!$D$5:$D$204,$D10)=0),"⚠ the from bin is not on the Layout tab",IF(AND($E10&lt;&gt;"",COUNTIF(Layout!$D$5:$D$204,$E10)=0),"⚠ the to bin is not on the Layout tab",IF($F10&lt;=0,"⚠ quantity must be positive — direction comes from the bins",""))))))</f>
        <v/>
      </c>
    </row>
    <row r="11">
      <c r="A11" s="16" t="n">
        <v>46213</v>
      </c>
      <c r="B11" s="9" t="inlineStr">
        <is>
          <t>Put-away</t>
        </is>
      </c>
      <c r="C11" s="9" t="inlineStr">
        <is>
          <t>MUG-CER</t>
        </is>
      </c>
      <c r="D11" s="9" t="n"/>
      <c r="E11" s="9" t="inlineStr">
        <is>
          <t>A-01-3</t>
        </is>
      </c>
      <c r="F11" s="10" t="n">
        <v>48</v>
      </c>
      <c r="G11" s="9" t="inlineStr">
        <is>
          <t>GRN-4488</t>
        </is>
      </c>
      <c r="H11" s="9" t="inlineStr">
        <is>
          <t>MK</t>
        </is>
      </c>
      <c r="I11" s="14">
        <f>IF($A11="","",IFERROR(VLOOKUP(IF($D11="",$E11,$D11),Layout!$D$5:$G$204,2,FALSE),""))</f>
        <v/>
      </c>
      <c r="J11" s="13">
        <f>IF($A11="","",$F11*IFERROR(VLOOKUP($C11,SKUs!$A$5:$E$104,3,FALSE),0))</f>
        <v/>
      </c>
      <c r="K11" s="12">
        <f>IF($A11="","",IF($D11="","put away into "&amp;$E11,IF($E11="","picked from "&amp;$D11,"transfer "&amp;$D11&amp;" to "&amp;$E11)))</f>
        <v/>
      </c>
      <c r="L11" s="12">
        <f>IF($A11="","",IF(COUNTIF(SKUs!$A$5:$A$104,$C11)=0,"⚠ this SKU is not on the SKUs tab",IF(AND($D11="",$E11=""),"⚠ needs a from bin, a to bin, or both",IF(AND($D11&lt;&gt;"",COUNTIF(Layout!$D$5:$D$204,$D11)=0),"⚠ the from bin is not on the Layout tab",IF(AND($E11&lt;&gt;"",COUNTIF(Layout!$D$5:$D$204,$E11)=0),"⚠ the to bin is not on the Layout tab",IF($F11&lt;=0,"⚠ quantity must be positive — direction comes from the bins",""))))))</f>
        <v/>
      </c>
    </row>
    <row r="12">
      <c r="A12" s="16" t="n"/>
      <c r="B12" s="9" t="n"/>
      <c r="C12" s="9" t="n"/>
      <c r="D12" s="9" t="n"/>
      <c r="E12" s="9" t="n"/>
      <c r="F12" s="10" t="n"/>
      <c r="G12" s="9" t="n"/>
      <c r="H12" s="9" t="n"/>
      <c r="I12" s="14">
        <f>IF($A12="","",IFERROR(VLOOKUP(IF($D12="",$E12,$D12),Layout!$D$5:$G$204,2,FALSE),""))</f>
        <v/>
      </c>
      <c r="J12" s="13">
        <f>IF($A12="","",$F12*IFERROR(VLOOKUP($C12,SKUs!$A$5:$E$104,3,FALSE),0))</f>
        <v/>
      </c>
      <c r="K12" s="12">
        <f>IF($A12="","",IF($D12="","put away into "&amp;$E12,IF($E12="","picked from "&amp;$D12,"transfer "&amp;$D12&amp;" to "&amp;$E12)))</f>
        <v/>
      </c>
      <c r="L12" s="12">
        <f>IF($A12="","",IF(COUNTIF(SKUs!$A$5:$A$104,$C12)=0,"⚠ this SKU is not on the SKUs tab",IF(AND($D12="",$E12=""),"⚠ needs a from bin, a to bin, or both",IF(AND($D12&lt;&gt;"",COUNTIF(Layout!$D$5:$D$204,$D12)=0),"⚠ the from bin is not on the Layout tab",IF(AND($E12&lt;&gt;"",COUNTIF(Layout!$D$5:$D$204,$E12)=0),"⚠ the to bin is not on the Layout tab",IF($F12&lt;=0,"⚠ quantity must be positive — direction comes from the bins",""))))))</f>
        <v/>
      </c>
    </row>
    <row r="13">
      <c r="A13" s="16" t="n"/>
      <c r="B13" s="9" t="n"/>
      <c r="C13" s="9" t="n"/>
      <c r="D13" s="9" t="n"/>
      <c r="E13" s="9" t="n"/>
      <c r="F13" s="10" t="n"/>
      <c r="G13" s="9" t="n"/>
      <c r="H13" s="9" t="n"/>
      <c r="I13" s="14">
        <f>IF($A13="","",IFERROR(VLOOKUP(IF($D13="",$E13,$D13),Layout!$D$5:$G$204,2,FALSE),""))</f>
        <v/>
      </c>
      <c r="J13" s="13">
        <f>IF($A13="","",$F13*IFERROR(VLOOKUP($C13,SKUs!$A$5:$E$104,3,FALSE),0))</f>
        <v/>
      </c>
      <c r="K13" s="12">
        <f>IF($A13="","",IF($D13="","put away into "&amp;$E13,IF($E13="","picked from "&amp;$D13,"transfer "&amp;$D13&amp;" to "&amp;$E13)))</f>
        <v/>
      </c>
      <c r="L13" s="12">
        <f>IF($A13="","",IF(COUNTIF(SKUs!$A$5:$A$104,$C13)=0,"⚠ this SKU is not on the SKUs tab",IF(AND($D13="",$E13=""),"⚠ needs a from bin, a to bin, or both",IF(AND($D13&lt;&gt;"",COUNTIF(Layout!$D$5:$D$204,$D13)=0),"⚠ the from bin is not on the Layout tab",IF(AND($E13&lt;&gt;"",COUNTIF(Layout!$D$5:$D$204,$E13)=0),"⚠ the to bin is not on the Layout tab",IF($F13&lt;=0,"⚠ quantity must be positive — direction comes from the bins",""))))))</f>
        <v/>
      </c>
    </row>
    <row r="14">
      <c r="A14" s="16" t="n"/>
      <c r="B14" s="9" t="n"/>
      <c r="C14" s="9" t="n"/>
      <c r="D14" s="9" t="n"/>
      <c r="E14" s="9" t="n"/>
      <c r="F14" s="10" t="n"/>
      <c r="G14" s="9" t="n"/>
      <c r="H14" s="9" t="n"/>
      <c r="I14" s="14">
        <f>IF($A14="","",IFERROR(VLOOKUP(IF($D14="",$E14,$D14),Layout!$D$5:$G$204,2,FALSE),""))</f>
        <v/>
      </c>
      <c r="J14" s="13">
        <f>IF($A14="","",$F14*IFERROR(VLOOKUP($C14,SKUs!$A$5:$E$104,3,FALSE),0))</f>
        <v/>
      </c>
      <c r="K14" s="12">
        <f>IF($A14="","",IF($D14="","put away into "&amp;$E14,IF($E14="","picked from "&amp;$D14,"transfer "&amp;$D14&amp;" to "&amp;$E14)))</f>
        <v/>
      </c>
      <c r="L14" s="12">
        <f>IF($A14="","",IF(COUNTIF(SKUs!$A$5:$A$104,$C14)=0,"⚠ this SKU is not on the SKUs tab",IF(AND($D14="",$E14=""),"⚠ needs a from bin, a to bin, or both",IF(AND($D14&lt;&gt;"",COUNTIF(Layout!$D$5:$D$204,$D14)=0),"⚠ the from bin is not on the Layout tab",IF(AND($E14&lt;&gt;"",COUNTIF(Layout!$D$5:$D$204,$E14)=0),"⚠ the to bin is not on the Layout tab",IF($F14&lt;=0,"⚠ quantity must be positive — direction comes from the bins",""))))))</f>
        <v/>
      </c>
    </row>
    <row r="15">
      <c r="A15" s="16" t="n"/>
      <c r="B15" s="9" t="n"/>
      <c r="C15" s="9" t="n"/>
      <c r="D15" s="9" t="n"/>
      <c r="E15" s="9" t="n"/>
      <c r="F15" s="10" t="n"/>
      <c r="G15" s="9" t="n"/>
      <c r="H15" s="9" t="n"/>
      <c r="I15" s="14">
        <f>IF($A15="","",IFERROR(VLOOKUP(IF($D15="",$E15,$D15),Layout!$D$5:$G$204,2,FALSE),""))</f>
        <v/>
      </c>
      <c r="J15" s="13">
        <f>IF($A15="","",$F15*IFERROR(VLOOKUP($C15,SKUs!$A$5:$E$104,3,FALSE),0))</f>
        <v/>
      </c>
      <c r="K15" s="12">
        <f>IF($A15="","",IF($D15="","put away into "&amp;$E15,IF($E15="","picked from "&amp;$D15,"transfer "&amp;$D15&amp;" to "&amp;$E15)))</f>
        <v/>
      </c>
      <c r="L15" s="12">
        <f>IF($A15="","",IF(COUNTIF(SKUs!$A$5:$A$104,$C15)=0,"⚠ this SKU is not on the SKUs tab",IF(AND($D15="",$E15=""),"⚠ needs a from bin, a to bin, or both",IF(AND($D15&lt;&gt;"",COUNTIF(Layout!$D$5:$D$204,$D15)=0),"⚠ the from bin is not on the Layout tab",IF(AND($E15&lt;&gt;"",COUNTIF(Layout!$D$5:$D$204,$E15)=0),"⚠ the to bin is not on the Layout tab",IF($F15&lt;=0,"⚠ quantity must be positive — direction comes from the bins",""))))))</f>
        <v/>
      </c>
    </row>
    <row r="16">
      <c r="A16" s="16" t="n"/>
      <c r="B16" s="9" t="n"/>
      <c r="C16" s="9" t="n"/>
      <c r="D16" s="9" t="n"/>
      <c r="E16" s="9" t="n"/>
      <c r="F16" s="10" t="n"/>
      <c r="G16" s="9" t="n"/>
      <c r="H16" s="9" t="n"/>
      <c r="I16" s="14">
        <f>IF($A16="","",IFERROR(VLOOKUP(IF($D16="",$E16,$D16),Layout!$D$5:$G$204,2,FALSE),""))</f>
        <v/>
      </c>
      <c r="J16" s="13">
        <f>IF($A16="","",$F16*IFERROR(VLOOKUP($C16,SKUs!$A$5:$E$104,3,FALSE),0))</f>
        <v/>
      </c>
      <c r="K16" s="12">
        <f>IF($A16="","",IF($D16="","put away into "&amp;$E16,IF($E16="","picked from "&amp;$D16,"transfer "&amp;$D16&amp;" to "&amp;$E16)))</f>
        <v/>
      </c>
      <c r="L16" s="12">
        <f>IF($A16="","",IF(COUNTIF(SKUs!$A$5:$A$104,$C16)=0,"⚠ this SKU is not on the SKUs tab",IF(AND($D16="",$E16=""),"⚠ needs a from bin, a to bin, or both",IF(AND($D16&lt;&gt;"",COUNTIF(Layout!$D$5:$D$204,$D16)=0),"⚠ the from bin is not on the Layout tab",IF(AND($E16&lt;&gt;"",COUNTIF(Layout!$D$5:$D$204,$E16)=0),"⚠ the to bin is not on the Layout tab",IF($F16&lt;=0,"⚠ quantity must be positive — direction comes from the bins",""))))))</f>
        <v/>
      </c>
    </row>
    <row r="17">
      <c r="A17" s="16" t="n"/>
      <c r="B17" s="9" t="n"/>
      <c r="C17" s="9" t="n"/>
      <c r="D17" s="9" t="n"/>
      <c r="E17" s="9" t="n"/>
      <c r="F17" s="10" t="n"/>
      <c r="G17" s="9" t="n"/>
      <c r="H17" s="9" t="n"/>
      <c r="I17" s="14">
        <f>IF($A17="","",IFERROR(VLOOKUP(IF($D17="",$E17,$D17),Layout!$D$5:$G$204,2,FALSE),""))</f>
        <v/>
      </c>
      <c r="J17" s="13">
        <f>IF($A17="","",$F17*IFERROR(VLOOKUP($C17,SKUs!$A$5:$E$104,3,FALSE),0))</f>
        <v/>
      </c>
      <c r="K17" s="12">
        <f>IF($A17="","",IF($D17="","put away into "&amp;$E17,IF($E17="","picked from "&amp;$D17,"transfer "&amp;$D17&amp;" to "&amp;$E17)))</f>
        <v/>
      </c>
      <c r="L17" s="12">
        <f>IF($A17="","",IF(COUNTIF(SKUs!$A$5:$A$104,$C17)=0,"⚠ this SKU is not on the SKUs tab",IF(AND($D17="",$E17=""),"⚠ needs a from bin, a to bin, or both",IF(AND($D17&lt;&gt;"",COUNTIF(Layout!$D$5:$D$204,$D17)=0),"⚠ the from bin is not on the Layout tab",IF(AND($E17&lt;&gt;"",COUNTIF(Layout!$D$5:$D$204,$E17)=0),"⚠ the to bin is not on the Layout tab",IF($F17&lt;=0,"⚠ quantity must be positive — direction comes from the bins",""))))))</f>
        <v/>
      </c>
    </row>
    <row r="18">
      <c r="A18" s="16" t="n"/>
      <c r="B18" s="9" t="n"/>
      <c r="C18" s="9" t="n"/>
      <c r="D18" s="9" t="n"/>
      <c r="E18" s="9" t="n"/>
      <c r="F18" s="10" t="n"/>
      <c r="G18" s="9" t="n"/>
      <c r="H18" s="9" t="n"/>
      <c r="I18" s="14">
        <f>IF($A18="","",IFERROR(VLOOKUP(IF($D18="",$E18,$D18),Layout!$D$5:$G$204,2,FALSE),""))</f>
        <v/>
      </c>
      <c r="J18" s="13">
        <f>IF($A18="","",$F18*IFERROR(VLOOKUP($C18,SKUs!$A$5:$E$104,3,FALSE),0))</f>
        <v/>
      </c>
      <c r="K18" s="12">
        <f>IF($A18="","",IF($D18="","put away into "&amp;$E18,IF($E18="","picked from "&amp;$D18,"transfer "&amp;$D18&amp;" to "&amp;$E18)))</f>
        <v/>
      </c>
      <c r="L18" s="12">
        <f>IF($A18="","",IF(COUNTIF(SKUs!$A$5:$A$104,$C18)=0,"⚠ this SKU is not on the SKUs tab",IF(AND($D18="",$E18=""),"⚠ needs a from bin, a to bin, or both",IF(AND($D18&lt;&gt;"",COUNTIF(Layout!$D$5:$D$204,$D18)=0),"⚠ the from bin is not on the Layout tab",IF(AND($E18&lt;&gt;"",COUNTIF(Layout!$D$5:$D$204,$E18)=0),"⚠ the to bin is not on the Layout tab",IF($F18&lt;=0,"⚠ quantity must be positive — direction comes from the bins",""))))))</f>
        <v/>
      </c>
    </row>
    <row r="19">
      <c r="A19" s="16" t="n"/>
      <c r="B19" s="9" t="n"/>
      <c r="C19" s="9" t="n"/>
      <c r="D19" s="9" t="n"/>
      <c r="E19" s="9" t="n"/>
      <c r="F19" s="10" t="n"/>
      <c r="G19" s="9" t="n"/>
      <c r="H19" s="9" t="n"/>
      <c r="I19" s="14">
        <f>IF($A19="","",IFERROR(VLOOKUP(IF($D19="",$E19,$D19),Layout!$D$5:$G$204,2,FALSE),""))</f>
        <v/>
      </c>
      <c r="J19" s="13">
        <f>IF($A19="","",$F19*IFERROR(VLOOKUP($C19,SKUs!$A$5:$E$104,3,FALSE),0))</f>
        <v/>
      </c>
      <c r="K19" s="12">
        <f>IF($A19="","",IF($D19="","put away into "&amp;$E19,IF($E19="","picked from "&amp;$D19,"transfer "&amp;$D19&amp;" to "&amp;$E19)))</f>
        <v/>
      </c>
      <c r="L19" s="12">
        <f>IF($A19="","",IF(COUNTIF(SKUs!$A$5:$A$104,$C19)=0,"⚠ this SKU is not on the SKUs tab",IF(AND($D19="",$E19=""),"⚠ needs a from bin, a to bin, or both",IF(AND($D19&lt;&gt;"",COUNTIF(Layout!$D$5:$D$204,$D19)=0),"⚠ the from bin is not on the Layout tab",IF(AND($E19&lt;&gt;"",COUNTIF(Layout!$D$5:$D$204,$E19)=0),"⚠ the to bin is not on the Layout tab",IF($F19&lt;=0,"⚠ quantity must be positive — direction comes from the bins",""))))))</f>
        <v/>
      </c>
    </row>
    <row r="20">
      <c r="A20" s="16" t="n"/>
      <c r="B20" s="9" t="n"/>
      <c r="C20" s="9" t="n"/>
      <c r="D20" s="9" t="n"/>
      <c r="E20" s="9" t="n"/>
      <c r="F20" s="10" t="n"/>
      <c r="G20" s="9" t="n"/>
      <c r="H20" s="9" t="n"/>
      <c r="I20" s="14">
        <f>IF($A20="","",IFERROR(VLOOKUP(IF($D20="",$E20,$D20),Layout!$D$5:$G$204,2,FALSE),""))</f>
        <v/>
      </c>
      <c r="J20" s="13">
        <f>IF($A20="","",$F20*IFERROR(VLOOKUP($C20,SKUs!$A$5:$E$104,3,FALSE),0))</f>
        <v/>
      </c>
      <c r="K20" s="12">
        <f>IF($A20="","",IF($D20="","put away into "&amp;$E20,IF($E20="","picked from "&amp;$D20,"transfer "&amp;$D20&amp;" to "&amp;$E20)))</f>
        <v/>
      </c>
      <c r="L20" s="12">
        <f>IF($A20="","",IF(COUNTIF(SKUs!$A$5:$A$104,$C20)=0,"⚠ this SKU is not on the SKUs tab",IF(AND($D20="",$E20=""),"⚠ needs a from bin, a to bin, or both",IF(AND($D20&lt;&gt;"",COUNTIF(Layout!$D$5:$D$204,$D20)=0),"⚠ the from bin is not on the Layout tab",IF(AND($E20&lt;&gt;"",COUNTIF(Layout!$D$5:$D$204,$E20)=0),"⚠ the to bin is not on the Layout tab",IF($F20&lt;=0,"⚠ quantity must be positive — direction comes from the bins",""))))))</f>
        <v/>
      </c>
    </row>
    <row r="21">
      <c r="A21" s="16" t="n"/>
      <c r="B21" s="9" t="n"/>
      <c r="C21" s="9" t="n"/>
      <c r="D21" s="9" t="n"/>
      <c r="E21" s="9" t="n"/>
      <c r="F21" s="10" t="n"/>
      <c r="G21" s="9" t="n"/>
      <c r="H21" s="9" t="n"/>
      <c r="I21" s="14">
        <f>IF($A21="","",IFERROR(VLOOKUP(IF($D21="",$E21,$D21),Layout!$D$5:$G$204,2,FALSE),""))</f>
        <v/>
      </c>
      <c r="J21" s="13">
        <f>IF($A21="","",$F21*IFERROR(VLOOKUP($C21,SKUs!$A$5:$E$104,3,FALSE),0))</f>
        <v/>
      </c>
      <c r="K21" s="12">
        <f>IF($A21="","",IF($D21="","put away into "&amp;$E21,IF($E21="","picked from "&amp;$D21,"transfer "&amp;$D21&amp;" to "&amp;$E21)))</f>
        <v/>
      </c>
      <c r="L21" s="12">
        <f>IF($A21="","",IF(COUNTIF(SKUs!$A$5:$A$104,$C21)=0,"⚠ this SKU is not on the SKUs tab",IF(AND($D21="",$E21=""),"⚠ needs a from bin, a to bin, or both",IF(AND($D21&lt;&gt;"",COUNTIF(Layout!$D$5:$D$204,$D21)=0),"⚠ the from bin is not on the Layout tab",IF(AND($E21&lt;&gt;"",COUNTIF(Layout!$D$5:$D$204,$E21)=0),"⚠ the to bin is not on the Layout tab",IF($F21&lt;=0,"⚠ quantity must be positive — direction comes from the bins",""))))))</f>
        <v/>
      </c>
    </row>
    <row r="22">
      <c r="A22" s="16" t="n"/>
      <c r="B22" s="9" t="n"/>
      <c r="C22" s="9" t="n"/>
      <c r="D22" s="9" t="n"/>
      <c r="E22" s="9" t="n"/>
      <c r="F22" s="10" t="n"/>
      <c r="G22" s="9" t="n"/>
      <c r="H22" s="9" t="n"/>
      <c r="I22" s="14">
        <f>IF($A22="","",IFERROR(VLOOKUP(IF($D22="",$E22,$D22),Layout!$D$5:$G$204,2,FALSE),""))</f>
        <v/>
      </c>
      <c r="J22" s="13">
        <f>IF($A22="","",$F22*IFERROR(VLOOKUP($C22,SKUs!$A$5:$E$104,3,FALSE),0))</f>
        <v/>
      </c>
      <c r="K22" s="12">
        <f>IF($A22="","",IF($D22="","put away into "&amp;$E22,IF($E22="","picked from "&amp;$D22,"transfer "&amp;$D22&amp;" to "&amp;$E22)))</f>
        <v/>
      </c>
      <c r="L22" s="12">
        <f>IF($A22="","",IF(COUNTIF(SKUs!$A$5:$A$104,$C22)=0,"⚠ this SKU is not on the SKUs tab",IF(AND($D22="",$E22=""),"⚠ needs a from bin, a to bin, or both",IF(AND($D22&lt;&gt;"",COUNTIF(Layout!$D$5:$D$204,$D22)=0),"⚠ the from bin is not on the Layout tab",IF(AND($E22&lt;&gt;"",COUNTIF(Layout!$D$5:$D$204,$E22)=0),"⚠ the to bin is not on the Layout tab",IF($F22&lt;=0,"⚠ quantity must be positive — direction comes from the bins",""))))))</f>
        <v/>
      </c>
    </row>
    <row r="23">
      <c r="A23" s="16" t="n"/>
      <c r="B23" s="9" t="n"/>
      <c r="C23" s="9" t="n"/>
      <c r="D23" s="9" t="n"/>
      <c r="E23" s="9" t="n"/>
      <c r="F23" s="10" t="n"/>
      <c r="G23" s="9" t="n"/>
      <c r="H23" s="9" t="n"/>
      <c r="I23" s="14">
        <f>IF($A23="","",IFERROR(VLOOKUP(IF($D23="",$E23,$D23),Layout!$D$5:$G$204,2,FALSE),""))</f>
        <v/>
      </c>
      <c r="J23" s="13">
        <f>IF($A23="","",$F23*IFERROR(VLOOKUP($C23,SKUs!$A$5:$E$104,3,FALSE),0))</f>
        <v/>
      </c>
      <c r="K23" s="12">
        <f>IF($A23="","",IF($D23="","put away into "&amp;$E23,IF($E23="","picked from "&amp;$D23,"transfer "&amp;$D23&amp;" to "&amp;$E23)))</f>
        <v/>
      </c>
      <c r="L23" s="12">
        <f>IF($A23="","",IF(COUNTIF(SKUs!$A$5:$A$104,$C23)=0,"⚠ this SKU is not on the SKUs tab",IF(AND($D23="",$E23=""),"⚠ needs a from bin, a to bin, or both",IF(AND($D23&lt;&gt;"",COUNTIF(Layout!$D$5:$D$204,$D23)=0),"⚠ the from bin is not on the Layout tab",IF(AND($E23&lt;&gt;"",COUNTIF(Layout!$D$5:$D$204,$E23)=0),"⚠ the to bin is not on the Layout tab",IF($F23&lt;=0,"⚠ quantity must be positive — direction comes from the bins",""))))))</f>
        <v/>
      </c>
    </row>
    <row r="24">
      <c r="A24" s="16" t="n"/>
      <c r="B24" s="9" t="n"/>
      <c r="C24" s="9" t="n"/>
      <c r="D24" s="9" t="n"/>
      <c r="E24" s="9" t="n"/>
      <c r="F24" s="10" t="n"/>
      <c r="G24" s="9" t="n"/>
      <c r="H24" s="9" t="n"/>
      <c r="I24" s="14">
        <f>IF($A24="","",IFERROR(VLOOKUP(IF($D24="",$E24,$D24),Layout!$D$5:$G$204,2,FALSE),""))</f>
        <v/>
      </c>
      <c r="J24" s="13">
        <f>IF($A24="","",$F24*IFERROR(VLOOKUP($C24,SKUs!$A$5:$E$104,3,FALSE),0))</f>
        <v/>
      </c>
      <c r="K24" s="12">
        <f>IF($A24="","",IF($D24="","put away into "&amp;$E24,IF($E24="","picked from "&amp;$D24,"transfer "&amp;$D24&amp;" to "&amp;$E24)))</f>
        <v/>
      </c>
      <c r="L24" s="12">
        <f>IF($A24="","",IF(COUNTIF(SKUs!$A$5:$A$104,$C24)=0,"⚠ this SKU is not on the SKUs tab",IF(AND($D24="",$E24=""),"⚠ needs a from bin, a to bin, or both",IF(AND($D24&lt;&gt;"",COUNTIF(Layout!$D$5:$D$204,$D24)=0),"⚠ the from bin is not on the Layout tab",IF(AND($E24&lt;&gt;"",COUNTIF(Layout!$D$5:$D$204,$E24)=0),"⚠ the to bin is not on the Layout tab",IF($F24&lt;=0,"⚠ quantity must be positive — direction comes from the bins",""))))))</f>
        <v/>
      </c>
    </row>
    <row r="25">
      <c r="A25" s="16" t="n"/>
      <c r="B25" s="9" t="n"/>
      <c r="C25" s="9" t="n"/>
      <c r="D25" s="9" t="n"/>
      <c r="E25" s="9" t="n"/>
      <c r="F25" s="10" t="n"/>
      <c r="G25" s="9" t="n"/>
      <c r="H25" s="9" t="n"/>
      <c r="I25" s="14">
        <f>IF($A25="","",IFERROR(VLOOKUP(IF($D25="",$E25,$D25),Layout!$D$5:$G$204,2,FALSE),""))</f>
        <v/>
      </c>
      <c r="J25" s="13">
        <f>IF($A25="","",$F25*IFERROR(VLOOKUP($C25,SKUs!$A$5:$E$104,3,FALSE),0))</f>
        <v/>
      </c>
      <c r="K25" s="12">
        <f>IF($A25="","",IF($D25="","put away into "&amp;$E25,IF($E25="","picked from "&amp;$D25,"transfer "&amp;$D25&amp;" to "&amp;$E25)))</f>
        <v/>
      </c>
      <c r="L25" s="12">
        <f>IF($A25="","",IF(COUNTIF(SKUs!$A$5:$A$104,$C25)=0,"⚠ this SKU is not on the SKUs tab",IF(AND($D25="",$E25=""),"⚠ needs a from bin, a to bin, or both",IF(AND($D25&lt;&gt;"",COUNTIF(Layout!$D$5:$D$204,$D25)=0),"⚠ the from bin is not on the Layout tab",IF(AND($E25&lt;&gt;"",COUNTIF(Layout!$D$5:$D$204,$E25)=0),"⚠ the to bin is not on the Layout tab",IF($F25&lt;=0,"⚠ quantity must be positive — direction comes from the bins",""))))))</f>
        <v/>
      </c>
    </row>
    <row r="26">
      <c r="A26" s="16" t="n"/>
      <c r="B26" s="9" t="n"/>
      <c r="C26" s="9" t="n"/>
      <c r="D26" s="9" t="n"/>
      <c r="E26" s="9" t="n"/>
      <c r="F26" s="10" t="n"/>
      <c r="G26" s="9" t="n"/>
      <c r="H26" s="9" t="n"/>
      <c r="I26" s="14">
        <f>IF($A26="","",IFERROR(VLOOKUP(IF($D26="",$E26,$D26),Layout!$D$5:$G$204,2,FALSE),""))</f>
        <v/>
      </c>
      <c r="J26" s="13">
        <f>IF($A26="","",$F26*IFERROR(VLOOKUP($C26,SKUs!$A$5:$E$104,3,FALSE),0))</f>
        <v/>
      </c>
      <c r="K26" s="12">
        <f>IF($A26="","",IF($D26="","put away into "&amp;$E26,IF($E26="","picked from "&amp;$D26,"transfer "&amp;$D26&amp;" to "&amp;$E26)))</f>
        <v/>
      </c>
      <c r="L26" s="12">
        <f>IF($A26="","",IF(COUNTIF(SKUs!$A$5:$A$104,$C26)=0,"⚠ this SKU is not on the SKUs tab",IF(AND($D26="",$E26=""),"⚠ needs a from bin, a to bin, or both",IF(AND($D26&lt;&gt;"",COUNTIF(Layout!$D$5:$D$204,$D26)=0),"⚠ the from bin is not on the Layout tab",IF(AND($E26&lt;&gt;"",COUNTIF(Layout!$D$5:$D$204,$E26)=0),"⚠ the to bin is not on the Layout tab",IF($F26&lt;=0,"⚠ quantity must be positive — direction comes from the bins",""))))))</f>
        <v/>
      </c>
    </row>
    <row r="27">
      <c r="A27" s="16" t="n"/>
      <c r="B27" s="9" t="n"/>
      <c r="C27" s="9" t="n"/>
      <c r="D27" s="9" t="n"/>
      <c r="E27" s="9" t="n"/>
      <c r="F27" s="10" t="n"/>
      <c r="G27" s="9" t="n"/>
      <c r="H27" s="9" t="n"/>
      <c r="I27" s="14">
        <f>IF($A27="","",IFERROR(VLOOKUP(IF($D27="",$E27,$D27),Layout!$D$5:$G$204,2,FALSE),""))</f>
        <v/>
      </c>
      <c r="J27" s="13">
        <f>IF($A27="","",$F27*IFERROR(VLOOKUP($C27,SKUs!$A$5:$E$104,3,FALSE),0))</f>
        <v/>
      </c>
      <c r="K27" s="12">
        <f>IF($A27="","",IF($D27="","put away into "&amp;$E27,IF($E27="","picked from "&amp;$D27,"transfer "&amp;$D27&amp;" to "&amp;$E27)))</f>
        <v/>
      </c>
      <c r="L27" s="12">
        <f>IF($A27="","",IF(COUNTIF(SKUs!$A$5:$A$104,$C27)=0,"⚠ this SKU is not on the SKUs tab",IF(AND($D27="",$E27=""),"⚠ needs a from bin, a to bin, or both",IF(AND($D27&lt;&gt;"",COUNTIF(Layout!$D$5:$D$204,$D27)=0),"⚠ the from bin is not on the Layout tab",IF(AND($E27&lt;&gt;"",COUNTIF(Layout!$D$5:$D$204,$E27)=0),"⚠ the to bin is not on the Layout tab",IF($F27&lt;=0,"⚠ quantity must be positive — direction comes from the bins",""))))))</f>
        <v/>
      </c>
    </row>
    <row r="28">
      <c r="A28" s="16" t="n"/>
      <c r="B28" s="9" t="n"/>
      <c r="C28" s="9" t="n"/>
      <c r="D28" s="9" t="n"/>
      <c r="E28" s="9" t="n"/>
      <c r="F28" s="10" t="n"/>
      <c r="G28" s="9" t="n"/>
      <c r="H28" s="9" t="n"/>
      <c r="I28" s="14">
        <f>IF($A28="","",IFERROR(VLOOKUP(IF($D28="",$E28,$D28),Layout!$D$5:$G$204,2,FALSE),""))</f>
        <v/>
      </c>
      <c r="J28" s="13">
        <f>IF($A28="","",$F28*IFERROR(VLOOKUP($C28,SKUs!$A$5:$E$104,3,FALSE),0))</f>
        <v/>
      </c>
      <c r="K28" s="12">
        <f>IF($A28="","",IF($D28="","put away into "&amp;$E28,IF($E28="","picked from "&amp;$D28,"transfer "&amp;$D28&amp;" to "&amp;$E28)))</f>
        <v/>
      </c>
      <c r="L28" s="12">
        <f>IF($A28="","",IF(COUNTIF(SKUs!$A$5:$A$104,$C28)=0,"⚠ this SKU is not on the SKUs tab",IF(AND($D28="",$E28=""),"⚠ needs a from bin, a to bin, or both",IF(AND($D28&lt;&gt;"",COUNTIF(Layout!$D$5:$D$204,$D28)=0),"⚠ the from bin is not on the Layout tab",IF(AND($E28&lt;&gt;"",COUNTIF(Layout!$D$5:$D$204,$E28)=0),"⚠ the to bin is not on the Layout tab",IF($F28&lt;=0,"⚠ quantity must be positive — direction comes from the bins",""))))))</f>
        <v/>
      </c>
    </row>
    <row r="29">
      <c r="A29" s="16" t="n"/>
      <c r="B29" s="9" t="n"/>
      <c r="C29" s="9" t="n"/>
      <c r="D29" s="9" t="n"/>
      <c r="E29" s="9" t="n"/>
      <c r="F29" s="10" t="n"/>
      <c r="G29" s="9" t="n"/>
      <c r="H29" s="9" t="n"/>
      <c r="I29" s="14">
        <f>IF($A29="","",IFERROR(VLOOKUP(IF($D29="",$E29,$D29),Layout!$D$5:$G$204,2,FALSE),""))</f>
        <v/>
      </c>
      <c r="J29" s="13">
        <f>IF($A29="","",$F29*IFERROR(VLOOKUP($C29,SKUs!$A$5:$E$104,3,FALSE),0))</f>
        <v/>
      </c>
      <c r="K29" s="12">
        <f>IF($A29="","",IF($D29="","put away into "&amp;$E29,IF($E29="","picked from "&amp;$D29,"transfer "&amp;$D29&amp;" to "&amp;$E29)))</f>
        <v/>
      </c>
      <c r="L29" s="12">
        <f>IF($A29="","",IF(COUNTIF(SKUs!$A$5:$A$104,$C29)=0,"⚠ this SKU is not on the SKUs tab",IF(AND($D29="",$E29=""),"⚠ needs a from bin, a to bin, or both",IF(AND($D29&lt;&gt;"",COUNTIF(Layout!$D$5:$D$204,$D29)=0),"⚠ the from bin is not on the Layout tab",IF(AND($E29&lt;&gt;"",COUNTIF(Layout!$D$5:$D$204,$E29)=0),"⚠ the to bin is not on the Layout tab",IF($F29&lt;=0,"⚠ quantity must be positive — direction comes from the bins",""))))))</f>
        <v/>
      </c>
    </row>
    <row r="30">
      <c r="A30" s="16" t="n"/>
      <c r="B30" s="9" t="n"/>
      <c r="C30" s="9" t="n"/>
      <c r="D30" s="9" t="n"/>
      <c r="E30" s="9" t="n"/>
      <c r="F30" s="10" t="n"/>
      <c r="G30" s="9" t="n"/>
      <c r="H30" s="9" t="n"/>
      <c r="I30" s="14">
        <f>IF($A30="","",IFERROR(VLOOKUP(IF($D30="",$E30,$D30),Layout!$D$5:$G$204,2,FALSE),""))</f>
        <v/>
      </c>
      <c r="J30" s="13">
        <f>IF($A30="","",$F30*IFERROR(VLOOKUP($C30,SKUs!$A$5:$E$104,3,FALSE),0))</f>
        <v/>
      </c>
      <c r="K30" s="12">
        <f>IF($A30="","",IF($D30="","put away into "&amp;$E30,IF($E30="","picked from "&amp;$D30,"transfer "&amp;$D30&amp;" to "&amp;$E30)))</f>
        <v/>
      </c>
      <c r="L30" s="12">
        <f>IF($A30="","",IF(COUNTIF(SKUs!$A$5:$A$104,$C30)=0,"⚠ this SKU is not on the SKUs tab",IF(AND($D30="",$E30=""),"⚠ needs a from bin, a to bin, or both",IF(AND($D30&lt;&gt;"",COUNTIF(Layout!$D$5:$D$204,$D30)=0),"⚠ the from bin is not on the Layout tab",IF(AND($E30&lt;&gt;"",COUNTIF(Layout!$D$5:$D$204,$E30)=0),"⚠ the to bin is not on the Layout tab",IF($F30&lt;=0,"⚠ quantity must be positive — direction comes from the bins",""))))))</f>
        <v/>
      </c>
    </row>
    <row r="31">
      <c r="A31" s="16" t="n"/>
      <c r="B31" s="9" t="n"/>
      <c r="C31" s="9" t="n"/>
      <c r="D31" s="9" t="n"/>
      <c r="E31" s="9" t="n"/>
      <c r="F31" s="10" t="n"/>
      <c r="G31" s="9" t="n"/>
      <c r="H31" s="9" t="n"/>
      <c r="I31" s="14">
        <f>IF($A31="","",IFERROR(VLOOKUP(IF($D31="",$E31,$D31),Layout!$D$5:$G$204,2,FALSE),""))</f>
        <v/>
      </c>
      <c r="J31" s="13">
        <f>IF($A31="","",$F31*IFERROR(VLOOKUP($C31,SKUs!$A$5:$E$104,3,FALSE),0))</f>
        <v/>
      </c>
      <c r="K31" s="12">
        <f>IF($A31="","",IF($D31="","put away into "&amp;$E31,IF($E31="","picked from "&amp;$D31,"transfer "&amp;$D31&amp;" to "&amp;$E31)))</f>
        <v/>
      </c>
      <c r="L31" s="12">
        <f>IF($A31="","",IF(COUNTIF(SKUs!$A$5:$A$104,$C31)=0,"⚠ this SKU is not on the SKUs tab",IF(AND($D31="",$E31=""),"⚠ needs a from bin, a to bin, or both",IF(AND($D31&lt;&gt;"",COUNTIF(Layout!$D$5:$D$204,$D31)=0),"⚠ the from bin is not on the Layout tab",IF(AND($E31&lt;&gt;"",COUNTIF(Layout!$D$5:$D$204,$E31)=0),"⚠ the to bin is not on the Layout tab",IF($F31&lt;=0,"⚠ quantity must be positive — direction comes from the bins",""))))))</f>
        <v/>
      </c>
    </row>
    <row r="32">
      <c r="A32" s="16" t="n"/>
      <c r="B32" s="9" t="n"/>
      <c r="C32" s="9" t="n"/>
      <c r="D32" s="9" t="n"/>
      <c r="E32" s="9" t="n"/>
      <c r="F32" s="10" t="n"/>
      <c r="G32" s="9" t="n"/>
      <c r="H32" s="9" t="n"/>
      <c r="I32" s="14">
        <f>IF($A32="","",IFERROR(VLOOKUP(IF($D32="",$E32,$D32),Layout!$D$5:$G$204,2,FALSE),""))</f>
        <v/>
      </c>
      <c r="J32" s="13">
        <f>IF($A32="","",$F32*IFERROR(VLOOKUP($C32,SKUs!$A$5:$E$104,3,FALSE),0))</f>
        <v/>
      </c>
      <c r="K32" s="12">
        <f>IF($A32="","",IF($D32="","put away into "&amp;$E32,IF($E32="","picked from "&amp;$D32,"transfer "&amp;$D32&amp;" to "&amp;$E32)))</f>
        <v/>
      </c>
      <c r="L32" s="12">
        <f>IF($A32="","",IF(COUNTIF(SKUs!$A$5:$A$104,$C32)=0,"⚠ this SKU is not on the SKUs tab",IF(AND($D32="",$E32=""),"⚠ needs a from bin, a to bin, or both",IF(AND($D32&lt;&gt;"",COUNTIF(Layout!$D$5:$D$204,$D32)=0),"⚠ the from bin is not on the Layout tab",IF(AND($E32&lt;&gt;"",COUNTIF(Layout!$D$5:$D$204,$E32)=0),"⚠ the to bin is not on the Layout tab",IF($F32&lt;=0,"⚠ quantity must be positive — direction comes from the bins",""))))))</f>
        <v/>
      </c>
    </row>
    <row r="33">
      <c r="A33" s="16" t="n"/>
      <c r="B33" s="9" t="n"/>
      <c r="C33" s="9" t="n"/>
      <c r="D33" s="9" t="n"/>
      <c r="E33" s="9" t="n"/>
      <c r="F33" s="10" t="n"/>
      <c r="G33" s="9" t="n"/>
      <c r="H33" s="9" t="n"/>
      <c r="I33" s="14">
        <f>IF($A33="","",IFERROR(VLOOKUP(IF($D33="",$E33,$D33),Layout!$D$5:$G$204,2,FALSE),""))</f>
        <v/>
      </c>
      <c r="J33" s="13">
        <f>IF($A33="","",$F33*IFERROR(VLOOKUP($C33,SKUs!$A$5:$E$104,3,FALSE),0))</f>
        <v/>
      </c>
      <c r="K33" s="12">
        <f>IF($A33="","",IF($D33="","put away into "&amp;$E33,IF($E33="","picked from "&amp;$D33,"transfer "&amp;$D33&amp;" to "&amp;$E33)))</f>
        <v/>
      </c>
      <c r="L33" s="12">
        <f>IF($A33="","",IF(COUNTIF(SKUs!$A$5:$A$104,$C33)=0,"⚠ this SKU is not on the SKUs tab",IF(AND($D33="",$E33=""),"⚠ needs a from bin, a to bin, or both",IF(AND($D33&lt;&gt;"",COUNTIF(Layout!$D$5:$D$204,$D33)=0),"⚠ the from bin is not on the Layout tab",IF(AND($E33&lt;&gt;"",COUNTIF(Layout!$D$5:$D$204,$E33)=0),"⚠ the to bin is not on the Layout tab",IF($F33&lt;=0,"⚠ quantity must be positive — direction comes from the bins",""))))))</f>
        <v/>
      </c>
    </row>
    <row r="34">
      <c r="A34" s="16" t="n"/>
      <c r="B34" s="9" t="n"/>
      <c r="C34" s="9" t="n"/>
      <c r="D34" s="9" t="n"/>
      <c r="E34" s="9" t="n"/>
      <c r="F34" s="10" t="n"/>
      <c r="G34" s="9" t="n"/>
      <c r="H34" s="9" t="n"/>
      <c r="I34" s="14">
        <f>IF($A34="","",IFERROR(VLOOKUP(IF($D34="",$E34,$D34),Layout!$D$5:$G$204,2,FALSE),""))</f>
        <v/>
      </c>
      <c r="J34" s="13">
        <f>IF($A34="","",$F34*IFERROR(VLOOKUP($C34,SKUs!$A$5:$E$104,3,FALSE),0))</f>
        <v/>
      </c>
      <c r="K34" s="12">
        <f>IF($A34="","",IF($D34="","put away into "&amp;$E34,IF($E34="","picked from "&amp;$D34,"transfer "&amp;$D34&amp;" to "&amp;$E34)))</f>
        <v/>
      </c>
      <c r="L34" s="12">
        <f>IF($A34="","",IF(COUNTIF(SKUs!$A$5:$A$104,$C34)=0,"⚠ this SKU is not on the SKUs tab",IF(AND($D34="",$E34=""),"⚠ needs a from bin, a to bin, or both",IF(AND($D34&lt;&gt;"",COUNTIF(Layout!$D$5:$D$204,$D34)=0),"⚠ the from bin is not on the Layout tab",IF(AND($E34&lt;&gt;"",COUNTIF(Layout!$D$5:$D$204,$E34)=0),"⚠ the to bin is not on the Layout tab",IF($F34&lt;=0,"⚠ quantity must be positive — direction comes from the bins",""))))))</f>
        <v/>
      </c>
    </row>
    <row r="35">
      <c r="A35" s="16" t="n"/>
      <c r="B35" s="9" t="n"/>
      <c r="C35" s="9" t="n"/>
      <c r="D35" s="9" t="n"/>
      <c r="E35" s="9" t="n"/>
      <c r="F35" s="10" t="n"/>
      <c r="G35" s="9" t="n"/>
      <c r="H35" s="9" t="n"/>
      <c r="I35" s="14">
        <f>IF($A35="","",IFERROR(VLOOKUP(IF($D35="",$E35,$D35),Layout!$D$5:$G$204,2,FALSE),""))</f>
        <v/>
      </c>
      <c r="J35" s="13">
        <f>IF($A35="","",$F35*IFERROR(VLOOKUP($C35,SKUs!$A$5:$E$104,3,FALSE),0))</f>
        <v/>
      </c>
      <c r="K35" s="12">
        <f>IF($A35="","",IF($D35="","put away into "&amp;$E35,IF($E35="","picked from "&amp;$D35,"transfer "&amp;$D35&amp;" to "&amp;$E35)))</f>
        <v/>
      </c>
      <c r="L35" s="12">
        <f>IF($A35="","",IF(COUNTIF(SKUs!$A$5:$A$104,$C35)=0,"⚠ this SKU is not on the SKUs tab",IF(AND($D35="",$E35=""),"⚠ needs a from bin, a to bin, or both",IF(AND($D35&lt;&gt;"",COUNTIF(Layout!$D$5:$D$204,$D35)=0),"⚠ the from bin is not on the Layout tab",IF(AND($E35&lt;&gt;"",COUNTIF(Layout!$D$5:$D$204,$E35)=0),"⚠ the to bin is not on the Layout tab",IF($F35&lt;=0,"⚠ quantity must be positive — direction comes from the bins",""))))))</f>
        <v/>
      </c>
    </row>
    <row r="36">
      <c r="A36" s="16" t="n"/>
      <c r="B36" s="9" t="n"/>
      <c r="C36" s="9" t="n"/>
      <c r="D36" s="9" t="n"/>
      <c r="E36" s="9" t="n"/>
      <c r="F36" s="10" t="n"/>
      <c r="G36" s="9" t="n"/>
      <c r="H36" s="9" t="n"/>
      <c r="I36" s="14">
        <f>IF($A36="","",IFERROR(VLOOKUP(IF($D36="",$E36,$D36),Layout!$D$5:$G$204,2,FALSE),""))</f>
        <v/>
      </c>
      <c r="J36" s="13">
        <f>IF($A36="","",$F36*IFERROR(VLOOKUP($C36,SKUs!$A$5:$E$104,3,FALSE),0))</f>
        <v/>
      </c>
      <c r="K36" s="12">
        <f>IF($A36="","",IF($D36="","put away into "&amp;$E36,IF($E36="","picked from "&amp;$D36,"transfer "&amp;$D36&amp;" to "&amp;$E36)))</f>
        <v/>
      </c>
      <c r="L36" s="12">
        <f>IF($A36="","",IF(COUNTIF(SKUs!$A$5:$A$104,$C36)=0,"⚠ this SKU is not on the SKUs tab",IF(AND($D36="",$E36=""),"⚠ needs a from bin, a to bin, or both",IF(AND($D36&lt;&gt;"",COUNTIF(Layout!$D$5:$D$204,$D36)=0),"⚠ the from bin is not on the Layout tab",IF(AND($E36&lt;&gt;"",COUNTIF(Layout!$D$5:$D$204,$E36)=0),"⚠ the to bin is not on the Layout tab",IF($F36&lt;=0,"⚠ quantity must be positive — direction comes from the bins",""))))))</f>
        <v/>
      </c>
    </row>
    <row r="37">
      <c r="A37" s="16" t="n"/>
      <c r="B37" s="9" t="n"/>
      <c r="C37" s="9" t="n"/>
      <c r="D37" s="9" t="n"/>
      <c r="E37" s="9" t="n"/>
      <c r="F37" s="10" t="n"/>
      <c r="G37" s="9" t="n"/>
      <c r="H37" s="9" t="n"/>
      <c r="I37" s="14">
        <f>IF($A37="","",IFERROR(VLOOKUP(IF($D37="",$E37,$D37),Layout!$D$5:$G$204,2,FALSE),""))</f>
        <v/>
      </c>
      <c r="J37" s="13">
        <f>IF($A37="","",$F37*IFERROR(VLOOKUP($C37,SKUs!$A$5:$E$104,3,FALSE),0))</f>
        <v/>
      </c>
      <c r="K37" s="12">
        <f>IF($A37="","",IF($D37="","put away into "&amp;$E37,IF($E37="","picked from "&amp;$D37,"transfer "&amp;$D37&amp;" to "&amp;$E37)))</f>
        <v/>
      </c>
      <c r="L37" s="12">
        <f>IF($A37="","",IF(COUNTIF(SKUs!$A$5:$A$104,$C37)=0,"⚠ this SKU is not on the SKUs tab",IF(AND($D37="",$E37=""),"⚠ needs a from bin, a to bin, or both",IF(AND($D37&lt;&gt;"",COUNTIF(Layout!$D$5:$D$204,$D37)=0),"⚠ the from bin is not on the Layout tab",IF(AND($E37&lt;&gt;"",COUNTIF(Layout!$D$5:$D$204,$E37)=0),"⚠ the to bin is not on the Layout tab",IF($F37&lt;=0,"⚠ quantity must be positive — direction comes from the bins",""))))))</f>
        <v/>
      </c>
    </row>
    <row r="38">
      <c r="A38" s="16" t="n"/>
      <c r="B38" s="9" t="n"/>
      <c r="C38" s="9" t="n"/>
      <c r="D38" s="9" t="n"/>
      <c r="E38" s="9" t="n"/>
      <c r="F38" s="10" t="n"/>
      <c r="G38" s="9" t="n"/>
      <c r="H38" s="9" t="n"/>
      <c r="I38" s="14">
        <f>IF($A38="","",IFERROR(VLOOKUP(IF($D38="",$E38,$D38),Layout!$D$5:$G$204,2,FALSE),""))</f>
        <v/>
      </c>
      <c r="J38" s="13">
        <f>IF($A38="","",$F38*IFERROR(VLOOKUP($C38,SKUs!$A$5:$E$104,3,FALSE),0))</f>
        <v/>
      </c>
      <c r="K38" s="12">
        <f>IF($A38="","",IF($D38="","put away into "&amp;$E38,IF($E38="","picked from "&amp;$D38,"transfer "&amp;$D38&amp;" to "&amp;$E38)))</f>
        <v/>
      </c>
      <c r="L38" s="12">
        <f>IF($A38="","",IF(COUNTIF(SKUs!$A$5:$A$104,$C38)=0,"⚠ this SKU is not on the SKUs tab",IF(AND($D38="",$E38=""),"⚠ needs a from bin, a to bin, or both",IF(AND($D38&lt;&gt;"",COUNTIF(Layout!$D$5:$D$204,$D38)=0),"⚠ the from bin is not on the Layout tab",IF(AND($E38&lt;&gt;"",COUNTIF(Layout!$D$5:$D$204,$E38)=0),"⚠ the to bin is not on the Layout tab",IF($F38&lt;=0,"⚠ quantity must be positive — direction comes from the bins",""))))))</f>
        <v/>
      </c>
    </row>
    <row r="39">
      <c r="A39" s="16" t="n"/>
      <c r="B39" s="9" t="n"/>
      <c r="C39" s="9" t="n"/>
      <c r="D39" s="9" t="n"/>
      <c r="E39" s="9" t="n"/>
      <c r="F39" s="10" t="n"/>
      <c r="G39" s="9" t="n"/>
      <c r="H39" s="9" t="n"/>
      <c r="I39" s="14">
        <f>IF($A39="","",IFERROR(VLOOKUP(IF($D39="",$E39,$D39),Layout!$D$5:$G$204,2,FALSE),""))</f>
        <v/>
      </c>
      <c r="J39" s="13">
        <f>IF($A39="","",$F39*IFERROR(VLOOKUP($C39,SKUs!$A$5:$E$104,3,FALSE),0))</f>
        <v/>
      </c>
      <c r="K39" s="12">
        <f>IF($A39="","",IF($D39="","put away into "&amp;$E39,IF($E39="","picked from "&amp;$D39,"transfer "&amp;$D39&amp;" to "&amp;$E39)))</f>
        <v/>
      </c>
      <c r="L39" s="12">
        <f>IF($A39="","",IF(COUNTIF(SKUs!$A$5:$A$104,$C39)=0,"⚠ this SKU is not on the SKUs tab",IF(AND($D39="",$E39=""),"⚠ needs a from bin, a to bin, or both",IF(AND($D39&lt;&gt;"",COUNTIF(Layout!$D$5:$D$204,$D39)=0),"⚠ the from bin is not on the Layout tab",IF(AND($E39&lt;&gt;"",COUNTIF(Layout!$D$5:$D$204,$E39)=0),"⚠ the to bin is not on the Layout tab",IF($F39&lt;=0,"⚠ quantity must be positive — direction comes from the bins",""))))))</f>
        <v/>
      </c>
    </row>
    <row r="40">
      <c r="A40" s="16" t="n"/>
      <c r="B40" s="9" t="n"/>
      <c r="C40" s="9" t="n"/>
      <c r="D40" s="9" t="n"/>
      <c r="E40" s="9" t="n"/>
      <c r="F40" s="10" t="n"/>
      <c r="G40" s="9" t="n"/>
      <c r="H40" s="9" t="n"/>
      <c r="I40" s="14">
        <f>IF($A40="","",IFERROR(VLOOKUP(IF($D40="",$E40,$D40),Layout!$D$5:$G$204,2,FALSE),""))</f>
        <v/>
      </c>
      <c r="J40" s="13">
        <f>IF($A40="","",$F40*IFERROR(VLOOKUP($C40,SKUs!$A$5:$E$104,3,FALSE),0))</f>
        <v/>
      </c>
      <c r="K40" s="12">
        <f>IF($A40="","",IF($D40="","put away into "&amp;$E40,IF($E40="","picked from "&amp;$D40,"transfer "&amp;$D40&amp;" to "&amp;$E40)))</f>
        <v/>
      </c>
      <c r="L40" s="12">
        <f>IF($A40="","",IF(COUNTIF(SKUs!$A$5:$A$104,$C40)=0,"⚠ this SKU is not on the SKUs tab",IF(AND($D40="",$E40=""),"⚠ needs a from bin, a to bin, or both",IF(AND($D40&lt;&gt;"",COUNTIF(Layout!$D$5:$D$204,$D40)=0),"⚠ the from bin is not on the Layout tab",IF(AND($E40&lt;&gt;"",COUNTIF(Layout!$D$5:$D$204,$E40)=0),"⚠ the to bin is not on the Layout tab",IF($F40&lt;=0,"⚠ quantity must be positive — direction comes from the bins",""))))))</f>
        <v/>
      </c>
    </row>
    <row r="41">
      <c r="A41" s="16" t="n"/>
      <c r="B41" s="9" t="n"/>
      <c r="C41" s="9" t="n"/>
      <c r="D41" s="9" t="n"/>
      <c r="E41" s="9" t="n"/>
      <c r="F41" s="10" t="n"/>
      <c r="G41" s="9" t="n"/>
      <c r="H41" s="9" t="n"/>
      <c r="I41" s="14">
        <f>IF($A41="","",IFERROR(VLOOKUP(IF($D41="",$E41,$D41),Layout!$D$5:$G$204,2,FALSE),""))</f>
        <v/>
      </c>
      <c r="J41" s="13">
        <f>IF($A41="","",$F41*IFERROR(VLOOKUP($C41,SKUs!$A$5:$E$104,3,FALSE),0))</f>
        <v/>
      </c>
      <c r="K41" s="12">
        <f>IF($A41="","",IF($D41="","put away into "&amp;$E41,IF($E41="","picked from "&amp;$D41,"transfer "&amp;$D41&amp;" to "&amp;$E41)))</f>
        <v/>
      </c>
      <c r="L41" s="12">
        <f>IF($A41="","",IF(COUNTIF(SKUs!$A$5:$A$104,$C41)=0,"⚠ this SKU is not on the SKUs tab",IF(AND($D41="",$E41=""),"⚠ needs a from bin, a to bin, or both",IF(AND($D41&lt;&gt;"",COUNTIF(Layout!$D$5:$D$204,$D41)=0),"⚠ the from bin is not on the Layout tab",IF(AND($E41&lt;&gt;"",COUNTIF(Layout!$D$5:$D$204,$E41)=0),"⚠ the to bin is not on the Layout tab",IF($F41&lt;=0,"⚠ quantity must be positive — direction comes from the bins",""))))))</f>
        <v/>
      </c>
    </row>
    <row r="42">
      <c r="A42" s="16" t="n"/>
      <c r="B42" s="9" t="n"/>
      <c r="C42" s="9" t="n"/>
      <c r="D42" s="9" t="n"/>
      <c r="E42" s="9" t="n"/>
      <c r="F42" s="10" t="n"/>
      <c r="G42" s="9" t="n"/>
      <c r="H42" s="9" t="n"/>
      <c r="I42" s="14">
        <f>IF($A42="","",IFERROR(VLOOKUP(IF($D42="",$E42,$D42),Layout!$D$5:$G$204,2,FALSE),""))</f>
        <v/>
      </c>
      <c r="J42" s="13">
        <f>IF($A42="","",$F42*IFERROR(VLOOKUP($C42,SKUs!$A$5:$E$104,3,FALSE),0))</f>
        <v/>
      </c>
      <c r="K42" s="12">
        <f>IF($A42="","",IF($D42="","put away into "&amp;$E42,IF($E42="","picked from "&amp;$D42,"transfer "&amp;$D42&amp;" to "&amp;$E42)))</f>
        <v/>
      </c>
      <c r="L42" s="12">
        <f>IF($A42="","",IF(COUNTIF(SKUs!$A$5:$A$104,$C42)=0,"⚠ this SKU is not on the SKUs tab",IF(AND($D42="",$E42=""),"⚠ needs a from bin, a to bin, or both",IF(AND($D42&lt;&gt;"",COUNTIF(Layout!$D$5:$D$204,$D42)=0),"⚠ the from bin is not on the Layout tab",IF(AND($E42&lt;&gt;"",COUNTIF(Layout!$D$5:$D$204,$E42)=0),"⚠ the to bin is not on the Layout tab",IF($F42&lt;=0,"⚠ quantity must be positive — direction comes from the bins",""))))))</f>
        <v/>
      </c>
    </row>
    <row r="43">
      <c r="A43" s="16" t="n"/>
      <c r="B43" s="9" t="n"/>
      <c r="C43" s="9" t="n"/>
      <c r="D43" s="9" t="n"/>
      <c r="E43" s="9" t="n"/>
      <c r="F43" s="10" t="n"/>
      <c r="G43" s="9" t="n"/>
      <c r="H43" s="9" t="n"/>
      <c r="I43" s="14">
        <f>IF($A43="","",IFERROR(VLOOKUP(IF($D43="",$E43,$D43),Layout!$D$5:$G$204,2,FALSE),""))</f>
        <v/>
      </c>
      <c r="J43" s="13">
        <f>IF($A43="","",$F43*IFERROR(VLOOKUP($C43,SKUs!$A$5:$E$104,3,FALSE),0))</f>
        <v/>
      </c>
      <c r="K43" s="12">
        <f>IF($A43="","",IF($D43="","put away into "&amp;$E43,IF($E43="","picked from "&amp;$D43,"transfer "&amp;$D43&amp;" to "&amp;$E43)))</f>
        <v/>
      </c>
      <c r="L43" s="12">
        <f>IF($A43="","",IF(COUNTIF(SKUs!$A$5:$A$104,$C43)=0,"⚠ this SKU is not on the SKUs tab",IF(AND($D43="",$E43=""),"⚠ needs a from bin, a to bin, or both",IF(AND($D43&lt;&gt;"",COUNTIF(Layout!$D$5:$D$204,$D43)=0),"⚠ the from bin is not on the Layout tab",IF(AND($E43&lt;&gt;"",COUNTIF(Layout!$D$5:$D$204,$E43)=0),"⚠ the to bin is not on the Layout tab",IF($F43&lt;=0,"⚠ quantity must be positive — direction comes from the bins",""))))))</f>
        <v/>
      </c>
    </row>
    <row r="44">
      <c r="A44" s="16" t="n"/>
      <c r="B44" s="9" t="n"/>
      <c r="C44" s="9" t="n"/>
      <c r="D44" s="9" t="n"/>
      <c r="E44" s="9" t="n"/>
      <c r="F44" s="10" t="n"/>
      <c r="G44" s="9" t="n"/>
      <c r="H44" s="9" t="n"/>
      <c r="I44" s="14">
        <f>IF($A44="","",IFERROR(VLOOKUP(IF($D44="",$E44,$D44),Layout!$D$5:$G$204,2,FALSE),""))</f>
        <v/>
      </c>
      <c r="J44" s="13">
        <f>IF($A44="","",$F44*IFERROR(VLOOKUP($C44,SKUs!$A$5:$E$104,3,FALSE),0))</f>
        <v/>
      </c>
      <c r="K44" s="12">
        <f>IF($A44="","",IF($D44="","put away into "&amp;$E44,IF($E44="","picked from "&amp;$D44,"transfer "&amp;$D44&amp;" to "&amp;$E44)))</f>
        <v/>
      </c>
      <c r="L44" s="12">
        <f>IF($A44="","",IF(COUNTIF(SKUs!$A$5:$A$104,$C44)=0,"⚠ this SKU is not on the SKUs tab",IF(AND($D44="",$E44=""),"⚠ needs a from bin, a to bin, or both",IF(AND($D44&lt;&gt;"",COUNTIF(Layout!$D$5:$D$204,$D44)=0),"⚠ the from bin is not on the Layout tab",IF(AND($E44&lt;&gt;"",COUNTIF(Layout!$D$5:$D$204,$E44)=0),"⚠ the to bin is not on the Layout tab",IF($F44&lt;=0,"⚠ quantity must be positive — direction comes from the bins",""))))))</f>
        <v/>
      </c>
    </row>
    <row r="45">
      <c r="A45" s="16" t="n"/>
      <c r="B45" s="9" t="n"/>
      <c r="C45" s="9" t="n"/>
      <c r="D45" s="9" t="n"/>
      <c r="E45" s="9" t="n"/>
      <c r="F45" s="10" t="n"/>
      <c r="G45" s="9" t="n"/>
      <c r="H45" s="9" t="n"/>
      <c r="I45" s="14">
        <f>IF($A45="","",IFERROR(VLOOKUP(IF($D45="",$E45,$D45),Layout!$D$5:$G$204,2,FALSE),""))</f>
        <v/>
      </c>
      <c r="J45" s="13">
        <f>IF($A45="","",$F45*IFERROR(VLOOKUP($C45,SKUs!$A$5:$E$104,3,FALSE),0))</f>
        <v/>
      </c>
      <c r="K45" s="12">
        <f>IF($A45="","",IF($D45="","put away into "&amp;$E45,IF($E45="","picked from "&amp;$D45,"transfer "&amp;$D45&amp;" to "&amp;$E45)))</f>
        <v/>
      </c>
      <c r="L45" s="12">
        <f>IF($A45="","",IF(COUNTIF(SKUs!$A$5:$A$104,$C45)=0,"⚠ this SKU is not on the SKUs tab",IF(AND($D45="",$E45=""),"⚠ needs a from bin, a to bin, or both",IF(AND($D45&lt;&gt;"",COUNTIF(Layout!$D$5:$D$204,$D45)=0),"⚠ the from bin is not on the Layout tab",IF(AND($E45&lt;&gt;"",COUNTIF(Layout!$D$5:$D$204,$E45)=0),"⚠ the to bin is not on the Layout tab",IF($F45&lt;=0,"⚠ quantity must be positive — direction comes from the bins",""))))))</f>
        <v/>
      </c>
    </row>
    <row r="46">
      <c r="A46" s="16" t="n"/>
      <c r="B46" s="9" t="n"/>
      <c r="C46" s="9" t="n"/>
      <c r="D46" s="9" t="n"/>
      <c r="E46" s="9" t="n"/>
      <c r="F46" s="10" t="n"/>
      <c r="G46" s="9" t="n"/>
      <c r="H46" s="9" t="n"/>
      <c r="I46" s="14">
        <f>IF($A46="","",IFERROR(VLOOKUP(IF($D46="",$E46,$D46),Layout!$D$5:$G$204,2,FALSE),""))</f>
        <v/>
      </c>
      <c r="J46" s="13">
        <f>IF($A46="","",$F46*IFERROR(VLOOKUP($C46,SKUs!$A$5:$E$104,3,FALSE),0))</f>
        <v/>
      </c>
      <c r="K46" s="12">
        <f>IF($A46="","",IF($D46="","put away into "&amp;$E46,IF($E46="","picked from "&amp;$D46,"transfer "&amp;$D46&amp;" to "&amp;$E46)))</f>
        <v/>
      </c>
      <c r="L46" s="12">
        <f>IF($A46="","",IF(COUNTIF(SKUs!$A$5:$A$104,$C46)=0,"⚠ this SKU is not on the SKUs tab",IF(AND($D46="",$E46=""),"⚠ needs a from bin, a to bin, or both",IF(AND($D46&lt;&gt;"",COUNTIF(Layout!$D$5:$D$204,$D46)=0),"⚠ the from bin is not on the Layout tab",IF(AND($E46&lt;&gt;"",COUNTIF(Layout!$D$5:$D$204,$E46)=0),"⚠ the to bin is not on the Layout tab",IF($F46&lt;=0,"⚠ quantity must be positive — direction comes from the bins",""))))))</f>
        <v/>
      </c>
    </row>
    <row r="47">
      <c r="A47" s="16" t="n"/>
      <c r="B47" s="9" t="n"/>
      <c r="C47" s="9" t="n"/>
      <c r="D47" s="9" t="n"/>
      <c r="E47" s="9" t="n"/>
      <c r="F47" s="10" t="n"/>
      <c r="G47" s="9" t="n"/>
      <c r="H47" s="9" t="n"/>
      <c r="I47" s="14">
        <f>IF($A47="","",IFERROR(VLOOKUP(IF($D47="",$E47,$D47),Layout!$D$5:$G$204,2,FALSE),""))</f>
        <v/>
      </c>
      <c r="J47" s="13">
        <f>IF($A47="","",$F47*IFERROR(VLOOKUP($C47,SKUs!$A$5:$E$104,3,FALSE),0))</f>
        <v/>
      </c>
      <c r="K47" s="12">
        <f>IF($A47="","",IF($D47="","put away into "&amp;$E47,IF($E47="","picked from "&amp;$D47,"transfer "&amp;$D47&amp;" to "&amp;$E47)))</f>
        <v/>
      </c>
      <c r="L47" s="12">
        <f>IF($A47="","",IF(COUNTIF(SKUs!$A$5:$A$104,$C47)=0,"⚠ this SKU is not on the SKUs tab",IF(AND($D47="",$E47=""),"⚠ needs a from bin, a to bin, or both",IF(AND($D47&lt;&gt;"",COUNTIF(Layout!$D$5:$D$204,$D47)=0),"⚠ the from bin is not on the Layout tab",IF(AND($E47&lt;&gt;"",COUNTIF(Layout!$D$5:$D$204,$E47)=0),"⚠ the to bin is not on the Layout tab",IF($F47&lt;=0,"⚠ quantity must be positive — direction comes from the bins",""))))))</f>
        <v/>
      </c>
    </row>
    <row r="48">
      <c r="A48" s="16" t="n"/>
      <c r="B48" s="9" t="n"/>
      <c r="C48" s="9" t="n"/>
      <c r="D48" s="9" t="n"/>
      <c r="E48" s="9" t="n"/>
      <c r="F48" s="10" t="n"/>
      <c r="G48" s="9" t="n"/>
      <c r="H48" s="9" t="n"/>
      <c r="I48" s="14">
        <f>IF($A48="","",IFERROR(VLOOKUP(IF($D48="",$E48,$D48),Layout!$D$5:$G$204,2,FALSE),""))</f>
        <v/>
      </c>
      <c r="J48" s="13">
        <f>IF($A48="","",$F48*IFERROR(VLOOKUP($C48,SKUs!$A$5:$E$104,3,FALSE),0))</f>
        <v/>
      </c>
      <c r="K48" s="12">
        <f>IF($A48="","",IF($D48="","put away into "&amp;$E48,IF($E48="","picked from "&amp;$D48,"transfer "&amp;$D48&amp;" to "&amp;$E48)))</f>
        <v/>
      </c>
      <c r="L48" s="12">
        <f>IF($A48="","",IF(COUNTIF(SKUs!$A$5:$A$104,$C48)=0,"⚠ this SKU is not on the SKUs tab",IF(AND($D48="",$E48=""),"⚠ needs a from bin, a to bin, or both",IF(AND($D48&lt;&gt;"",COUNTIF(Layout!$D$5:$D$204,$D48)=0),"⚠ the from bin is not on the Layout tab",IF(AND($E48&lt;&gt;"",COUNTIF(Layout!$D$5:$D$204,$E48)=0),"⚠ the to bin is not on the Layout tab",IF($F48&lt;=0,"⚠ quantity must be positive — direction comes from the bins",""))))))</f>
        <v/>
      </c>
    </row>
    <row r="49">
      <c r="A49" s="16" t="n"/>
      <c r="B49" s="9" t="n"/>
      <c r="C49" s="9" t="n"/>
      <c r="D49" s="9" t="n"/>
      <c r="E49" s="9" t="n"/>
      <c r="F49" s="10" t="n"/>
      <c r="G49" s="9" t="n"/>
      <c r="H49" s="9" t="n"/>
      <c r="I49" s="14">
        <f>IF($A49="","",IFERROR(VLOOKUP(IF($D49="",$E49,$D49),Layout!$D$5:$G$204,2,FALSE),""))</f>
        <v/>
      </c>
      <c r="J49" s="13">
        <f>IF($A49="","",$F49*IFERROR(VLOOKUP($C49,SKUs!$A$5:$E$104,3,FALSE),0))</f>
        <v/>
      </c>
      <c r="K49" s="12">
        <f>IF($A49="","",IF($D49="","put away into "&amp;$E49,IF($E49="","picked from "&amp;$D49,"transfer "&amp;$D49&amp;" to "&amp;$E49)))</f>
        <v/>
      </c>
      <c r="L49" s="12">
        <f>IF($A49="","",IF(COUNTIF(SKUs!$A$5:$A$104,$C49)=0,"⚠ this SKU is not on the SKUs tab",IF(AND($D49="",$E49=""),"⚠ needs a from bin, a to bin, or both",IF(AND($D49&lt;&gt;"",COUNTIF(Layout!$D$5:$D$204,$D49)=0),"⚠ the from bin is not on the Layout tab",IF(AND($E49&lt;&gt;"",COUNTIF(Layout!$D$5:$D$204,$E49)=0),"⚠ the to bin is not on the Layout tab",IF($F49&lt;=0,"⚠ quantity must be positive — direction comes from the bins",""))))))</f>
        <v/>
      </c>
    </row>
    <row r="50">
      <c r="A50" s="16" t="n"/>
      <c r="B50" s="9" t="n"/>
      <c r="C50" s="9" t="n"/>
      <c r="D50" s="9" t="n"/>
      <c r="E50" s="9" t="n"/>
      <c r="F50" s="10" t="n"/>
      <c r="G50" s="9" t="n"/>
      <c r="H50" s="9" t="n"/>
      <c r="I50" s="14">
        <f>IF($A50="","",IFERROR(VLOOKUP(IF($D50="",$E50,$D50),Layout!$D$5:$G$204,2,FALSE),""))</f>
        <v/>
      </c>
      <c r="J50" s="13">
        <f>IF($A50="","",$F50*IFERROR(VLOOKUP($C50,SKUs!$A$5:$E$104,3,FALSE),0))</f>
        <v/>
      </c>
      <c r="K50" s="12">
        <f>IF($A50="","",IF($D50="","put away into "&amp;$E50,IF($E50="","picked from "&amp;$D50,"transfer "&amp;$D50&amp;" to "&amp;$E50)))</f>
        <v/>
      </c>
      <c r="L50" s="12">
        <f>IF($A50="","",IF(COUNTIF(SKUs!$A$5:$A$104,$C50)=0,"⚠ this SKU is not on the SKUs tab",IF(AND($D50="",$E50=""),"⚠ needs a from bin, a to bin, or both",IF(AND($D50&lt;&gt;"",COUNTIF(Layout!$D$5:$D$204,$D50)=0),"⚠ the from bin is not on the Layout tab",IF(AND($E50&lt;&gt;"",COUNTIF(Layout!$D$5:$D$204,$E50)=0),"⚠ the to bin is not on the Layout tab",IF($F50&lt;=0,"⚠ quantity must be positive — direction comes from the bins",""))))))</f>
        <v/>
      </c>
    </row>
    <row r="51">
      <c r="A51" s="16" t="n"/>
      <c r="B51" s="9" t="n"/>
      <c r="C51" s="9" t="n"/>
      <c r="D51" s="9" t="n"/>
      <c r="E51" s="9" t="n"/>
      <c r="F51" s="10" t="n"/>
      <c r="G51" s="9" t="n"/>
      <c r="H51" s="9" t="n"/>
      <c r="I51" s="14">
        <f>IF($A51="","",IFERROR(VLOOKUP(IF($D51="",$E51,$D51),Layout!$D$5:$G$204,2,FALSE),""))</f>
        <v/>
      </c>
      <c r="J51" s="13">
        <f>IF($A51="","",$F51*IFERROR(VLOOKUP($C51,SKUs!$A$5:$E$104,3,FALSE),0))</f>
        <v/>
      </c>
      <c r="K51" s="12">
        <f>IF($A51="","",IF($D51="","put away into "&amp;$E51,IF($E51="","picked from "&amp;$D51,"transfer "&amp;$D51&amp;" to "&amp;$E51)))</f>
        <v/>
      </c>
      <c r="L51" s="12">
        <f>IF($A51="","",IF(COUNTIF(SKUs!$A$5:$A$104,$C51)=0,"⚠ this SKU is not on the SKUs tab",IF(AND($D51="",$E51=""),"⚠ needs a from bin, a to bin, or both",IF(AND($D51&lt;&gt;"",COUNTIF(Layout!$D$5:$D$204,$D51)=0),"⚠ the from bin is not on the Layout tab",IF(AND($E51&lt;&gt;"",COUNTIF(Layout!$D$5:$D$204,$E51)=0),"⚠ the to bin is not on the Layout tab",IF($F51&lt;=0,"⚠ quantity must be positive — direction comes from the bins",""))))))</f>
        <v/>
      </c>
    </row>
    <row r="52">
      <c r="A52" s="16" t="n"/>
      <c r="B52" s="9" t="n"/>
      <c r="C52" s="9" t="n"/>
      <c r="D52" s="9" t="n"/>
      <c r="E52" s="9" t="n"/>
      <c r="F52" s="10" t="n"/>
      <c r="G52" s="9" t="n"/>
      <c r="H52" s="9" t="n"/>
      <c r="I52" s="14">
        <f>IF($A52="","",IFERROR(VLOOKUP(IF($D52="",$E52,$D52),Layout!$D$5:$G$204,2,FALSE),""))</f>
        <v/>
      </c>
      <c r="J52" s="13">
        <f>IF($A52="","",$F52*IFERROR(VLOOKUP($C52,SKUs!$A$5:$E$104,3,FALSE),0))</f>
        <v/>
      </c>
      <c r="K52" s="12">
        <f>IF($A52="","",IF($D52="","put away into "&amp;$E52,IF($E52="","picked from "&amp;$D52,"transfer "&amp;$D52&amp;" to "&amp;$E52)))</f>
        <v/>
      </c>
      <c r="L52" s="12">
        <f>IF($A52="","",IF(COUNTIF(SKUs!$A$5:$A$104,$C52)=0,"⚠ this SKU is not on the SKUs tab",IF(AND($D52="",$E52=""),"⚠ needs a from bin, a to bin, or both",IF(AND($D52&lt;&gt;"",COUNTIF(Layout!$D$5:$D$204,$D52)=0),"⚠ the from bin is not on the Layout tab",IF(AND($E52&lt;&gt;"",COUNTIF(Layout!$D$5:$D$204,$E52)=0),"⚠ the to bin is not on the Layout tab",IF($F52&lt;=0,"⚠ quantity must be positive — direction comes from the bins",""))))))</f>
        <v/>
      </c>
    </row>
    <row r="53">
      <c r="A53" s="16" t="n"/>
      <c r="B53" s="9" t="n"/>
      <c r="C53" s="9" t="n"/>
      <c r="D53" s="9" t="n"/>
      <c r="E53" s="9" t="n"/>
      <c r="F53" s="10" t="n"/>
      <c r="G53" s="9" t="n"/>
      <c r="H53" s="9" t="n"/>
      <c r="I53" s="14">
        <f>IF($A53="","",IFERROR(VLOOKUP(IF($D53="",$E53,$D53),Layout!$D$5:$G$204,2,FALSE),""))</f>
        <v/>
      </c>
      <c r="J53" s="13">
        <f>IF($A53="","",$F53*IFERROR(VLOOKUP($C53,SKUs!$A$5:$E$104,3,FALSE),0))</f>
        <v/>
      </c>
      <c r="K53" s="12">
        <f>IF($A53="","",IF($D53="","put away into "&amp;$E53,IF($E53="","picked from "&amp;$D53,"transfer "&amp;$D53&amp;" to "&amp;$E53)))</f>
        <v/>
      </c>
      <c r="L53" s="12">
        <f>IF($A53="","",IF(COUNTIF(SKUs!$A$5:$A$104,$C53)=0,"⚠ this SKU is not on the SKUs tab",IF(AND($D53="",$E53=""),"⚠ needs a from bin, a to bin, or both",IF(AND($D53&lt;&gt;"",COUNTIF(Layout!$D$5:$D$204,$D53)=0),"⚠ the from bin is not on the Layout tab",IF(AND($E53&lt;&gt;"",COUNTIF(Layout!$D$5:$D$204,$E53)=0),"⚠ the to bin is not on the Layout tab",IF($F53&lt;=0,"⚠ quantity must be positive — direction comes from the bins",""))))))</f>
        <v/>
      </c>
    </row>
    <row r="54">
      <c r="A54" s="16" t="n"/>
      <c r="B54" s="9" t="n"/>
      <c r="C54" s="9" t="n"/>
      <c r="D54" s="9" t="n"/>
      <c r="E54" s="9" t="n"/>
      <c r="F54" s="10" t="n"/>
      <c r="G54" s="9" t="n"/>
      <c r="H54" s="9" t="n"/>
      <c r="I54" s="14">
        <f>IF($A54="","",IFERROR(VLOOKUP(IF($D54="",$E54,$D54),Layout!$D$5:$G$204,2,FALSE),""))</f>
        <v/>
      </c>
      <c r="J54" s="13">
        <f>IF($A54="","",$F54*IFERROR(VLOOKUP($C54,SKUs!$A$5:$E$104,3,FALSE),0))</f>
        <v/>
      </c>
      <c r="K54" s="12">
        <f>IF($A54="","",IF($D54="","put away into "&amp;$E54,IF($E54="","picked from "&amp;$D54,"transfer "&amp;$D54&amp;" to "&amp;$E54)))</f>
        <v/>
      </c>
      <c r="L54" s="12">
        <f>IF($A54="","",IF(COUNTIF(SKUs!$A$5:$A$104,$C54)=0,"⚠ this SKU is not on the SKUs tab",IF(AND($D54="",$E54=""),"⚠ needs a from bin, a to bin, or both",IF(AND($D54&lt;&gt;"",COUNTIF(Layout!$D$5:$D$204,$D54)=0),"⚠ the from bin is not on the Layout tab",IF(AND($E54&lt;&gt;"",COUNTIF(Layout!$D$5:$D$204,$E54)=0),"⚠ the to bin is not on the Layout tab",IF($F54&lt;=0,"⚠ quantity must be positive — direction comes from the bins",""))))))</f>
        <v/>
      </c>
    </row>
    <row r="55">
      <c r="A55" s="16" t="n"/>
      <c r="B55" s="9" t="n"/>
      <c r="C55" s="9" t="n"/>
      <c r="D55" s="9" t="n"/>
      <c r="E55" s="9" t="n"/>
      <c r="F55" s="10" t="n"/>
      <c r="G55" s="9" t="n"/>
      <c r="H55" s="9" t="n"/>
      <c r="I55" s="14">
        <f>IF($A55="","",IFERROR(VLOOKUP(IF($D55="",$E55,$D55),Layout!$D$5:$G$204,2,FALSE),""))</f>
        <v/>
      </c>
      <c r="J55" s="13">
        <f>IF($A55="","",$F55*IFERROR(VLOOKUP($C55,SKUs!$A$5:$E$104,3,FALSE),0))</f>
        <v/>
      </c>
      <c r="K55" s="12">
        <f>IF($A55="","",IF($D55="","put away into "&amp;$E55,IF($E55="","picked from "&amp;$D55,"transfer "&amp;$D55&amp;" to "&amp;$E55)))</f>
        <v/>
      </c>
      <c r="L55" s="12">
        <f>IF($A55="","",IF(COUNTIF(SKUs!$A$5:$A$104,$C55)=0,"⚠ this SKU is not on the SKUs tab",IF(AND($D55="",$E55=""),"⚠ needs a from bin, a to bin, or both",IF(AND($D55&lt;&gt;"",COUNTIF(Layout!$D$5:$D$204,$D55)=0),"⚠ the from bin is not on the Layout tab",IF(AND($E55&lt;&gt;"",COUNTIF(Layout!$D$5:$D$204,$E55)=0),"⚠ the to bin is not on the Layout tab",IF($F55&lt;=0,"⚠ quantity must be positive — direction comes from the bins",""))))))</f>
        <v/>
      </c>
    </row>
    <row r="56">
      <c r="A56" s="16" t="n"/>
      <c r="B56" s="9" t="n"/>
      <c r="C56" s="9" t="n"/>
      <c r="D56" s="9" t="n"/>
      <c r="E56" s="9" t="n"/>
      <c r="F56" s="10" t="n"/>
      <c r="G56" s="9" t="n"/>
      <c r="H56" s="9" t="n"/>
      <c r="I56" s="14">
        <f>IF($A56="","",IFERROR(VLOOKUP(IF($D56="",$E56,$D56),Layout!$D$5:$G$204,2,FALSE),""))</f>
        <v/>
      </c>
      <c r="J56" s="13">
        <f>IF($A56="","",$F56*IFERROR(VLOOKUP($C56,SKUs!$A$5:$E$104,3,FALSE),0))</f>
        <v/>
      </c>
      <c r="K56" s="12">
        <f>IF($A56="","",IF($D56="","put away into "&amp;$E56,IF($E56="","picked from "&amp;$D56,"transfer "&amp;$D56&amp;" to "&amp;$E56)))</f>
        <v/>
      </c>
      <c r="L56" s="12">
        <f>IF($A56="","",IF(COUNTIF(SKUs!$A$5:$A$104,$C56)=0,"⚠ this SKU is not on the SKUs tab",IF(AND($D56="",$E56=""),"⚠ needs a from bin, a to bin, or both",IF(AND($D56&lt;&gt;"",COUNTIF(Layout!$D$5:$D$204,$D56)=0),"⚠ the from bin is not on the Layout tab",IF(AND($E56&lt;&gt;"",COUNTIF(Layout!$D$5:$D$204,$E56)=0),"⚠ the to bin is not on the Layout tab",IF($F56&lt;=0,"⚠ quantity must be positive — direction comes from the bins",""))))))</f>
        <v/>
      </c>
    </row>
    <row r="57">
      <c r="A57" s="16" t="n"/>
      <c r="B57" s="9" t="n"/>
      <c r="C57" s="9" t="n"/>
      <c r="D57" s="9" t="n"/>
      <c r="E57" s="9" t="n"/>
      <c r="F57" s="10" t="n"/>
      <c r="G57" s="9" t="n"/>
      <c r="H57" s="9" t="n"/>
      <c r="I57" s="14">
        <f>IF($A57="","",IFERROR(VLOOKUP(IF($D57="",$E57,$D57),Layout!$D$5:$G$204,2,FALSE),""))</f>
        <v/>
      </c>
      <c r="J57" s="13">
        <f>IF($A57="","",$F57*IFERROR(VLOOKUP($C57,SKUs!$A$5:$E$104,3,FALSE),0))</f>
        <v/>
      </c>
      <c r="K57" s="12">
        <f>IF($A57="","",IF($D57="","put away into "&amp;$E57,IF($E57="","picked from "&amp;$D57,"transfer "&amp;$D57&amp;" to "&amp;$E57)))</f>
        <v/>
      </c>
      <c r="L57" s="12">
        <f>IF($A57="","",IF(COUNTIF(SKUs!$A$5:$A$104,$C57)=0,"⚠ this SKU is not on the SKUs tab",IF(AND($D57="",$E57=""),"⚠ needs a from bin, a to bin, or both",IF(AND($D57&lt;&gt;"",COUNTIF(Layout!$D$5:$D$204,$D57)=0),"⚠ the from bin is not on the Layout tab",IF(AND($E57&lt;&gt;"",COUNTIF(Layout!$D$5:$D$204,$E57)=0),"⚠ the to bin is not on the Layout tab",IF($F57&lt;=0,"⚠ quantity must be positive — direction comes from the bins",""))))))</f>
        <v/>
      </c>
    </row>
    <row r="58">
      <c r="A58" s="16" t="n"/>
      <c r="B58" s="9" t="n"/>
      <c r="C58" s="9" t="n"/>
      <c r="D58" s="9" t="n"/>
      <c r="E58" s="9" t="n"/>
      <c r="F58" s="10" t="n"/>
      <c r="G58" s="9" t="n"/>
      <c r="H58" s="9" t="n"/>
      <c r="I58" s="14">
        <f>IF($A58="","",IFERROR(VLOOKUP(IF($D58="",$E58,$D58),Layout!$D$5:$G$204,2,FALSE),""))</f>
        <v/>
      </c>
      <c r="J58" s="13">
        <f>IF($A58="","",$F58*IFERROR(VLOOKUP($C58,SKUs!$A$5:$E$104,3,FALSE),0))</f>
        <v/>
      </c>
      <c r="K58" s="12">
        <f>IF($A58="","",IF($D58="","put away into "&amp;$E58,IF($E58="","picked from "&amp;$D58,"transfer "&amp;$D58&amp;" to "&amp;$E58)))</f>
        <v/>
      </c>
      <c r="L58" s="12">
        <f>IF($A58="","",IF(COUNTIF(SKUs!$A$5:$A$104,$C58)=0,"⚠ this SKU is not on the SKUs tab",IF(AND($D58="",$E58=""),"⚠ needs a from bin, a to bin, or both",IF(AND($D58&lt;&gt;"",COUNTIF(Layout!$D$5:$D$204,$D58)=0),"⚠ the from bin is not on the Layout tab",IF(AND($E58&lt;&gt;"",COUNTIF(Layout!$D$5:$D$204,$E58)=0),"⚠ the to bin is not on the Layout tab",IF($F58&lt;=0,"⚠ quantity must be positive — direction comes from the bins",""))))))</f>
        <v/>
      </c>
    </row>
    <row r="59">
      <c r="A59" s="16" t="n"/>
      <c r="B59" s="9" t="n"/>
      <c r="C59" s="9" t="n"/>
      <c r="D59" s="9" t="n"/>
      <c r="E59" s="9" t="n"/>
      <c r="F59" s="10" t="n"/>
      <c r="G59" s="9" t="n"/>
      <c r="H59" s="9" t="n"/>
      <c r="I59" s="14">
        <f>IF($A59="","",IFERROR(VLOOKUP(IF($D59="",$E59,$D59),Layout!$D$5:$G$204,2,FALSE),""))</f>
        <v/>
      </c>
      <c r="J59" s="13">
        <f>IF($A59="","",$F59*IFERROR(VLOOKUP($C59,SKUs!$A$5:$E$104,3,FALSE),0))</f>
        <v/>
      </c>
      <c r="K59" s="12">
        <f>IF($A59="","",IF($D59="","put away into "&amp;$E59,IF($E59="","picked from "&amp;$D59,"transfer "&amp;$D59&amp;" to "&amp;$E59)))</f>
        <v/>
      </c>
      <c r="L59" s="12">
        <f>IF($A59="","",IF(COUNTIF(SKUs!$A$5:$A$104,$C59)=0,"⚠ this SKU is not on the SKUs tab",IF(AND($D59="",$E59=""),"⚠ needs a from bin, a to bin, or both",IF(AND($D59&lt;&gt;"",COUNTIF(Layout!$D$5:$D$204,$D59)=0),"⚠ the from bin is not on the Layout tab",IF(AND($E59&lt;&gt;"",COUNTIF(Layout!$D$5:$D$204,$E59)=0),"⚠ the to bin is not on the Layout tab",IF($F59&lt;=0,"⚠ quantity must be positive — direction comes from the bins",""))))))</f>
        <v/>
      </c>
    </row>
    <row r="60">
      <c r="A60" s="16" t="n"/>
      <c r="B60" s="9" t="n"/>
      <c r="C60" s="9" t="n"/>
      <c r="D60" s="9" t="n"/>
      <c r="E60" s="9" t="n"/>
      <c r="F60" s="10" t="n"/>
      <c r="G60" s="9" t="n"/>
      <c r="H60" s="9" t="n"/>
      <c r="I60" s="14">
        <f>IF($A60="","",IFERROR(VLOOKUP(IF($D60="",$E60,$D60),Layout!$D$5:$G$204,2,FALSE),""))</f>
        <v/>
      </c>
      <c r="J60" s="13">
        <f>IF($A60="","",$F60*IFERROR(VLOOKUP($C60,SKUs!$A$5:$E$104,3,FALSE),0))</f>
        <v/>
      </c>
      <c r="K60" s="12">
        <f>IF($A60="","",IF($D60="","put away into "&amp;$E60,IF($E60="","picked from "&amp;$D60,"transfer "&amp;$D60&amp;" to "&amp;$E60)))</f>
        <v/>
      </c>
      <c r="L60" s="12">
        <f>IF($A60="","",IF(COUNTIF(SKUs!$A$5:$A$104,$C60)=0,"⚠ this SKU is not on the SKUs tab",IF(AND($D60="",$E60=""),"⚠ needs a from bin, a to bin, or both",IF(AND($D60&lt;&gt;"",COUNTIF(Layout!$D$5:$D$204,$D60)=0),"⚠ the from bin is not on the Layout tab",IF(AND($E60&lt;&gt;"",COUNTIF(Layout!$D$5:$D$204,$E60)=0),"⚠ the to bin is not on the Layout tab",IF($F60&lt;=0,"⚠ quantity must be positive — direction comes from the bins",""))))))</f>
        <v/>
      </c>
    </row>
    <row r="61">
      <c r="A61" s="16" t="n"/>
      <c r="B61" s="9" t="n"/>
      <c r="C61" s="9" t="n"/>
      <c r="D61" s="9" t="n"/>
      <c r="E61" s="9" t="n"/>
      <c r="F61" s="10" t="n"/>
      <c r="G61" s="9" t="n"/>
      <c r="H61" s="9" t="n"/>
      <c r="I61" s="14">
        <f>IF($A61="","",IFERROR(VLOOKUP(IF($D61="",$E61,$D61),Layout!$D$5:$G$204,2,FALSE),""))</f>
        <v/>
      </c>
      <c r="J61" s="13">
        <f>IF($A61="","",$F61*IFERROR(VLOOKUP($C61,SKUs!$A$5:$E$104,3,FALSE),0))</f>
        <v/>
      </c>
      <c r="K61" s="12">
        <f>IF($A61="","",IF($D61="","put away into "&amp;$E61,IF($E61="","picked from "&amp;$D61,"transfer "&amp;$D61&amp;" to "&amp;$E61)))</f>
        <v/>
      </c>
      <c r="L61" s="12">
        <f>IF($A61="","",IF(COUNTIF(SKUs!$A$5:$A$104,$C61)=0,"⚠ this SKU is not on the SKUs tab",IF(AND($D61="",$E61=""),"⚠ needs a from bin, a to bin, or both",IF(AND($D61&lt;&gt;"",COUNTIF(Layout!$D$5:$D$204,$D61)=0),"⚠ the from bin is not on the Layout tab",IF(AND($E61&lt;&gt;"",COUNTIF(Layout!$D$5:$D$204,$E61)=0),"⚠ the to bin is not on the Layout tab",IF($F61&lt;=0,"⚠ quantity must be positive — direction comes from the bins",""))))))</f>
        <v/>
      </c>
    </row>
    <row r="62">
      <c r="A62" s="16" t="n"/>
      <c r="B62" s="9" t="n"/>
      <c r="C62" s="9" t="n"/>
      <c r="D62" s="9" t="n"/>
      <c r="E62" s="9" t="n"/>
      <c r="F62" s="10" t="n"/>
      <c r="G62" s="9" t="n"/>
      <c r="H62" s="9" t="n"/>
      <c r="I62" s="14">
        <f>IF($A62="","",IFERROR(VLOOKUP(IF($D62="",$E62,$D62),Layout!$D$5:$G$204,2,FALSE),""))</f>
        <v/>
      </c>
      <c r="J62" s="13">
        <f>IF($A62="","",$F62*IFERROR(VLOOKUP($C62,SKUs!$A$5:$E$104,3,FALSE),0))</f>
        <v/>
      </c>
      <c r="K62" s="12">
        <f>IF($A62="","",IF($D62="","put away into "&amp;$E62,IF($E62="","picked from "&amp;$D62,"transfer "&amp;$D62&amp;" to "&amp;$E62)))</f>
        <v/>
      </c>
      <c r="L62" s="12">
        <f>IF($A62="","",IF(COUNTIF(SKUs!$A$5:$A$104,$C62)=0,"⚠ this SKU is not on the SKUs tab",IF(AND($D62="",$E62=""),"⚠ needs a from bin, a to bin, or both",IF(AND($D62&lt;&gt;"",COUNTIF(Layout!$D$5:$D$204,$D62)=0),"⚠ the from bin is not on the Layout tab",IF(AND($E62&lt;&gt;"",COUNTIF(Layout!$D$5:$D$204,$E62)=0),"⚠ the to bin is not on the Layout tab",IF($F62&lt;=0,"⚠ quantity must be positive — direction comes from the bins",""))))))</f>
        <v/>
      </c>
    </row>
    <row r="63">
      <c r="A63" s="16" t="n"/>
      <c r="B63" s="9" t="n"/>
      <c r="C63" s="9" t="n"/>
      <c r="D63" s="9" t="n"/>
      <c r="E63" s="9" t="n"/>
      <c r="F63" s="10" t="n"/>
      <c r="G63" s="9" t="n"/>
      <c r="H63" s="9" t="n"/>
      <c r="I63" s="14">
        <f>IF($A63="","",IFERROR(VLOOKUP(IF($D63="",$E63,$D63),Layout!$D$5:$G$204,2,FALSE),""))</f>
        <v/>
      </c>
      <c r="J63" s="13">
        <f>IF($A63="","",$F63*IFERROR(VLOOKUP($C63,SKUs!$A$5:$E$104,3,FALSE),0))</f>
        <v/>
      </c>
      <c r="K63" s="12">
        <f>IF($A63="","",IF($D63="","put away into "&amp;$E63,IF($E63="","picked from "&amp;$D63,"transfer "&amp;$D63&amp;" to "&amp;$E63)))</f>
        <v/>
      </c>
      <c r="L63" s="12">
        <f>IF($A63="","",IF(COUNTIF(SKUs!$A$5:$A$104,$C63)=0,"⚠ this SKU is not on the SKUs tab",IF(AND($D63="",$E63=""),"⚠ needs a from bin, a to bin, or both",IF(AND($D63&lt;&gt;"",COUNTIF(Layout!$D$5:$D$204,$D63)=0),"⚠ the from bin is not on the Layout tab",IF(AND($E63&lt;&gt;"",COUNTIF(Layout!$D$5:$D$204,$E63)=0),"⚠ the to bin is not on the Layout tab",IF($F63&lt;=0,"⚠ quantity must be positive — direction comes from the bins",""))))))</f>
        <v/>
      </c>
    </row>
    <row r="64">
      <c r="A64" s="16" t="n"/>
      <c r="B64" s="9" t="n"/>
      <c r="C64" s="9" t="n"/>
      <c r="D64" s="9" t="n"/>
      <c r="E64" s="9" t="n"/>
      <c r="F64" s="10" t="n"/>
      <c r="G64" s="9" t="n"/>
      <c r="H64" s="9" t="n"/>
      <c r="I64" s="14">
        <f>IF($A64="","",IFERROR(VLOOKUP(IF($D64="",$E64,$D64),Layout!$D$5:$G$204,2,FALSE),""))</f>
        <v/>
      </c>
      <c r="J64" s="13">
        <f>IF($A64="","",$F64*IFERROR(VLOOKUP($C64,SKUs!$A$5:$E$104,3,FALSE),0))</f>
        <v/>
      </c>
      <c r="K64" s="12">
        <f>IF($A64="","",IF($D64="","put away into "&amp;$E64,IF($E64="","picked from "&amp;$D64,"transfer "&amp;$D64&amp;" to "&amp;$E64)))</f>
        <v/>
      </c>
      <c r="L64" s="12">
        <f>IF($A64="","",IF(COUNTIF(SKUs!$A$5:$A$104,$C64)=0,"⚠ this SKU is not on the SKUs tab",IF(AND($D64="",$E64=""),"⚠ needs a from bin, a to bin, or both",IF(AND($D64&lt;&gt;"",COUNTIF(Layout!$D$5:$D$204,$D64)=0),"⚠ the from bin is not on the Layout tab",IF(AND($E64&lt;&gt;"",COUNTIF(Layout!$D$5:$D$204,$E64)=0),"⚠ the to bin is not on the Layout tab",IF($F64&lt;=0,"⚠ quantity must be positive — direction comes from the bins",""))))))</f>
        <v/>
      </c>
    </row>
    <row r="65">
      <c r="A65" s="16" t="n"/>
      <c r="B65" s="9" t="n"/>
      <c r="C65" s="9" t="n"/>
      <c r="D65" s="9" t="n"/>
      <c r="E65" s="9" t="n"/>
      <c r="F65" s="10" t="n"/>
      <c r="G65" s="9" t="n"/>
      <c r="H65" s="9" t="n"/>
      <c r="I65" s="14">
        <f>IF($A65="","",IFERROR(VLOOKUP(IF($D65="",$E65,$D65),Layout!$D$5:$G$204,2,FALSE),""))</f>
        <v/>
      </c>
      <c r="J65" s="13">
        <f>IF($A65="","",$F65*IFERROR(VLOOKUP($C65,SKUs!$A$5:$E$104,3,FALSE),0))</f>
        <v/>
      </c>
      <c r="K65" s="12">
        <f>IF($A65="","",IF($D65="","put away into "&amp;$E65,IF($E65="","picked from "&amp;$D65,"transfer "&amp;$D65&amp;" to "&amp;$E65)))</f>
        <v/>
      </c>
      <c r="L65" s="12">
        <f>IF($A65="","",IF(COUNTIF(SKUs!$A$5:$A$104,$C65)=0,"⚠ this SKU is not on the SKUs tab",IF(AND($D65="",$E65=""),"⚠ needs a from bin, a to bin, or both",IF(AND($D65&lt;&gt;"",COUNTIF(Layout!$D$5:$D$204,$D65)=0),"⚠ the from bin is not on the Layout tab",IF(AND($E65&lt;&gt;"",COUNTIF(Layout!$D$5:$D$204,$E65)=0),"⚠ the to bin is not on the Layout tab",IF($F65&lt;=0,"⚠ quantity must be positive — direction comes from the bins",""))))))</f>
        <v/>
      </c>
    </row>
    <row r="66">
      <c r="A66" s="16" t="n"/>
      <c r="B66" s="9" t="n"/>
      <c r="C66" s="9" t="n"/>
      <c r="D66" s="9" t="n"/>
      <c r="E66" s="9" t="n"/>
      <c r="F66" s="10" t="n"/>
      <c r="G66" s="9" t="n"/>
      <c r="H66" s="9" t="n"/>
      <c r="I66" s="14">
        <f>IF($A66="","",IFERROR(VLOOKUP(IF($D66="",$E66,$D66),Layout!$D$5:$G$204,2,FALSE),""))</f>
        <v/>
      </c>
      <c r="J66" s="13">
        <f>IF($A66="","",$F66*IFERROR(VLOOKUP($C66,SKUs!$A$5:$E$104,3,FALSE),0))</f>
        <v/>
      </c>
      <c r="K66" s="12">
        <f>IF($A66="","",IF($D66="","put away into "&amp;$E66,IF($E66="","picked from "&amp;$D66,"transfer "&amp;$D66&amp;" to "&amp;$E66)))</f>
        <v/>
      </c>
      <c r="L66" s="12">
        <f>IF($A66="","",IF(COUNTIF(SKUs!$A$5:$A$104,$C66)=0,"⚠ this SKU is not on the SKUs tab",IF(AND($D66="",$E66=""),"⚠ needs a from bin, a to bin, or both",IF(AND($D66&lt;&gt;"",COUNTIF(Layout!$D$5:$D$204,$D66)=0),"⚠ the from bin is not on the Layout tab",IF(AND($E66&lt;&gt;"",COUNTIF(Layout!$D$5:$D$204,$E66)=0),"⚠ the to bin is not on the Layout tab",IF($F66&lt;=0,"⚠ quantity must be positive — direction comes from the bins",""))))))</f>
        <v/>
      </c>
    </row>
    <row r="67">
      <c r="A67" s="16" t="n"/>
      <c r="B67" s="9" t="n"/>
      <c r="C67" s="9" t="n"/>
      <c r="D67" s="9" t="n"/>
      <c r="E67" s="9" t="n"/>
      <c r="F67" s="10" t="n"/>
      <c r="G67" s="9" t="n"/>
      <c r="H67" s="9" t="n"/>
      <c r="I67" s="14">
        <f>IF($A67="","",IFERROR(VLOOKUP(IF($D67="",$E67,$D67),Layout!$D$5:$G$204,2,FALSE),""))</f>
        <v/>
      </c>
      <c r="J67" s="13">
        <f>IF($A67="","",$F67*IFERROR(VLOOKUP($C67,SKUs!$A$5:$E$104,3,FALSE),0))</f>
        <v/>
      </c>
      <c r="K67" s="12">
        <f>IF($A67="","",IF($D67="","put away into "&amp;$E67,IF($E67="","picked from "&amp;$D67,"transfer "&amp;$D67&amp;" to "&amp;$E67)))</f>
        <v/>
      </c>
      <c r="L67" s="12">
        <f>IF($A67="","",IF(COUNTIF(SKUs!$A$5:$A$104,$C67)=0,"⚠ this SKU is not on the SKUs tab",IF(AND($D67="",$E67=""),"⚠ needs a from bin, a to bin, or both",IF(AND($D67&lt;&gt;"",COUNTIF(Layout!$D$5:$D$204,$D67)=0),"⚠ the from bin is not on the Layout tab",IF(AND($E67&lt;&gt;"",COUNTIF(Layout!$D$5:$D$204,$E67)=0),"⚠ the to bin is not on the Layout tab",IF($F67&lt;=0,"⚠ quantity must be positive — direction comes from the bins",""))))))</f>
        <v/>
      </c>
    </row>
    <row r="68">
      <c r="A68" s="16" t="n"/>
      <c r="B68" s="9" t="n"/>
      <c r="C68" s="9" t="n"/>
      <c r="D68" s="9" t="n"/>
      <c r="E68" s="9" t="n"/>
      <c r="F68" s="10" t="n"/>
      <c r="G68" s="9" t="n"/>
      <c r="H68" s="9" t="n"/>
      <c r="I68" s="14">
        <f>IF($A68="","",IFERROR(VLOOKUP(IF($D68="",$E68,$D68),Layout!$D$5:$G$204,2,FALSE),""))</f>
        <v/>
      </c>
      <c r="J68" s="13">
        <f>IF($A68="","",$F68*IFERROR(VLOOKUP($C68,SKUs!$A$5:$E$104,3,FALSE),0))</f>
        <v/>
      </c>
      <c r="K68" s="12">
        <f>IF($A68="","",IF($D68="","put away into "&amp;$E68,IF($E68="","picked from "&amp;$D68,"transfer "&amp;$D68&amp;" to "&amp;$E68)))</f>
        <v/>
      </c>
      <c r="L68" s="12">
        <f>IF($A68="","",IF(COUNTIF(SKUs!$A$5:$A$104,$C68)=0,"⚠ this SKU is not on the SKUs tab",IF(AND($D68="",$E68=""),"⚠ needs a from bin, a to bin, or both",IF(AND($D68&lt;&gt;"",COUNTIF(Layout!$D$5:$D$204,$D68)=0),"⚠ the from bin is not on the Layout tab",IF(AND($E68&lt;&gt;"",COUNTIF(Layout!$D$5:$D$204,$E68)=0),"⚠ the to bin is not on the Layout tab",IF($F68&lt;=0,"⚠ quantity must be positive — direction comes from the bins",""))))))</f>
        <v/>
      </c>
    </row>
    <row r="69">
      <c r="A69" s="16" t="n"/>
      <c r="B69" s="9" t="n"/>
      <c r="C69" s="9" t="n"/>
      <c r="D69" s="9" t="n"/>
      <c r="E69" s="9" t="n"/>
      <c r="F69" s="10" t="n"/>
      <c r="G69" s="9" t="n"/>
      <c r="H69" s="9" t="n"/>
      <c r="I69" s="14">
        <f>IF($A69="","",IFERROR(VLOOKUP(IF($D69="",$E69,$D69),Layout!$D$5:$G$204,2,FALSE),""))</f>
        <v/>
      </c>
      <c r="J69" s="13">
        <f>IF($A69="","",$F69*IFERROR(VLOOKUP($C69,SKUs!$A$5:$E$104,3,FALSE),0))</f>
        <v/>
      </c>
      <c r="K69" s="12">
        <f>IF($A69="","",IF($D69="","put away into "&amp;$E69,IF($E69="","picked from "&amp;$D69,"transfer "&amp;$D69&amp;" to "&amp;$E69)))</f>
        <v/>
      </c>
      <c r="L69" s="12">
        <f>IF($A69="","",IF(COUNTIF(SKUs!$A$5:$A$104,$C69)=0,"⚠ this SKU is not on the SKUs tab",IF(AND($D69="",$E69=""),"⚠ needs a from bin, a to bin, or both",IF(AND($D69&lt;&gt;"",COUNTIF(Layout!$D$5:$D$204,$D69)=0),"⚠ the from bin is not on the Layout tab",IF(AND($E69&lt;&gt;"",COUNTIF(Layout!$D$5:$D$204,$E69)=0),"⚠ the to bin is not on the Layout tab",IF($F69&lt;=0,"⚠ quantity must be positive — direction comes from the bins",""))))))</f>
        <v/>
      </c>
    </row>
    <row r="70">
      <c r="A70" s="16" t="n"/>
      <c r="B70" s="9" t="n"/>
      <c r="C70" s="9" t="n"/>
      <c r="D70" s="9" t="n"/>
      <c r="E70" s="9" t="n"/>
      <c r="F70" s="10" t="n"/>
      <c r="G70" s="9" t="n"/>
      <c r="H70" s="9" t="n"/>
      <c r="I70" s="14">
        <f>IF($A70="","",IFERROR(VLOOKUP(IF($D70="",$E70,$D70),Layout!$D$5:$G$204,2,FALSE),""))</f>
        <v/>
      </c>
      <c r="J70" s="13">
        <f>IF($A70="","",$F70*IFERROR(VLOOKUP($C70,SKUs!$A$5:$E$104,3,FALSE),0))</f>
        <v/>
      </c>
      <c r="K70" s="12">
        <f>IF($A70="","",IF($D70="","put away into "&amp;$E70,IF($E70="","picked from "&amp;$D70,"transfer "&amp;$D70&amp;" to "&amp;$E70)))</f>
        <v/>
      </c>
      <c r="L70" s="12">
        <f>IF($A70="","",IF(COUNTIF(SKUs!$A$5:$A$104,$C70)=0,"⚠ this SKU is not on the SKUs tab",IF(AND($D70="",$E70=""),"⚠ needs a from bin, a to bin, or both",IF(AND($D70&lt;&gt;"",COUNTIF(Layout!$D$5:$D$204,$D70)=0),"⚠ the from bin is not on the Layout tab",IF(AND($E70&lt;&gt;"",COUNTIF(Layout!$D$5:$D$204,$E70)=0),"⚠ the to bin is not on the Layout tab",IF($F70&lt;=0,"⚠ quantity must be positive — direction comes from the bins",""))))))</f>
        <v/>
      </c>
    </row>
    <row r="71">
      <c r="A71" s="16" t="n"/>
      <c r="B71" s="9" t="n"/>
      <c r="C71" s="9" t="n"/>
      <c r="D71" s="9" t="n"/>
      <c r="E71" s="9" t="n"/>
      <c r="F71" s="10" t="n"/>
      <c r="G71" s="9" t="n"/>
      <c r="H71" s="9" t="n"/>
      <c r="I71" s="14">
        <f>IF($A71="","",IFERROR(VLOOKUP(IF($D71="",$E71,$D71),Layout!$D$5:$G$204,2,FALSE),""))</f>
        <v/>
      </c>
      <c r="J71" s="13">
        <f>IF($A71="","",$F71*IFERROR(VLOOKUP($C71,SKUs!$A$5:$E$104,3,FALSE),0))</f>
        <v/>
      </c>
      <c r="K71" s="12">
        <f>IF($A71="","",IF($D71="","put away into "&amp;$E71,IF($E71="","picked from "&amp;$D71,"transfer "&amp;$D71&amp;" to "&amp;$E71)))</f>
        <v/>
      </c>
      <c r="L71" s="12">
        <f>IF($A71="","",IF(COUNTIF(SKUs!$A$5:$A$104,$C71)=0,"⚠ this SKU is not on the SKUs tab",IF(AND($D71="",$E71=""),"⚠ needs a from bin, a to bin, or both",IF(AND($D71&lt;&gt;"",COUNTIF(Layout!$D$5:$D$204,$D71)=0),"⚠ the from bin is not on the Layout tab",IF(AND($E71&lt;&gt;"",COUNTIF(Layout!$D$5:$D$204,$E71)=0),"⚠ the to bin is not on the Layout tab",IF($F71&lt;=0,"⚠ quantity must be positive — direction comes from the bins",""))))))</f>
        <v/>
      </c>
    </row>
    <row r="72">
      <c r="A72" s="16" t="n"/>
      <c r="B72" s="9" t="n"/>
      <c r="C72" s="9" t="n"/>
      <c r="D72" s="9" t="n"/>
      <c r="E72" s="9" t="n"/>
      <c r="F72" s="10" t="n"/>
      <c r="G72" s="9" t="n"/>
      <c r="H72" s="9" t="n"/>
      <c r="I72" s="14">
        <f>IF($A72="","",IFERROR(VLOOKUP(IF($D72="",$E72,$D72),Layout!$D$5:$G$204,2,FALSE),""))</f>
        <v/>
      </c>
      <c r="J72" s="13">
        <f>IF($A72="","",$F72*IFERROR(VLOOKUP($C72,SKUs!$A$5:$E$104,3,FALSE),0))</f>
        <v/>
      </c>
      <c r="K72" s="12">
        <f>IF($A72="","",IF($D72="","put away into "&amp;$E72,IF($E72="","picked from "&amp;$D72,"transfer "&amp;$D72&amp;" to "&amp;$E72)))</f>
        <v/>
      </c>
      <c r="L72" s="12">
        <f>IF($A72="","",IF(COUNTIF(SKUs!$A$5:$A$104,$C72)=0,"⚠ this SKU is not on the SKUs tab",IF(AND($D72="",$E72=""),"⚠ needs a from bin, a to bin, or both",IF(AND($D72&lt;&gt;"",COUNTIF(Layout!$D$5:$D$204,$D72)=0),"⚠ the from bin is not on the Layout tab",IF(AND($E72&lt;&gt;"",COUNTIF(Layout!$D$5:$D$204,$E72)=0),"⚠ the to bin is not on the Layout tab",IF($F72&lt;=0,"⚠ quantity must be positive — direction comes from the bins",""))))))</f>
        <v/>
      </c>
    </row>
    <row r="73">
      <c r="A73" s="16" t="n"/>
      <c r="B73" s="9" t="n"/>
      <c r="C73" s="9" t="n"/>
      <c r="D73" s="9" t="n"/>
      <c r="E73" s="9" t="n"/>
      <c r="F73" s="10" t="n"/>
      <c r="G73" s="9" t="n"/>
      <c r="H73" s="9" t="n"/>
      <c r="I73" s="14">
        <f>IF($A73="","",IFERROR(VLOOKUP(IF($D73="",$E73,$D73),Layout!$D$5:$G$204,2,FALSE),""))</f>
        <v/>
      </c>
      <c r="J73" s="13">
        <f>IF($A73="","",$F73*IFERROR(VLOOKUP($C73,SKUs!$A$5:$E$104,3,FALSE),0))</f>
        <v/>
      </c>
      <c r="K73" s="12">
        <f>IF($A73="","",IF($D73="","put away into "&amp;$E73,IF($E73="","picked from "&amp;$D73,"transfer "&amp;$D73&amp;" to "&amp;$E73)))</f>
        <v/>
      </c>
      <c r="L73" s="12">
        <f>IF($A73="","",IF(COUNTIF(SKUs!$A$5:$A$104,$C73)=0,"⚠ this SKU is not on the SKUs tab",IF(AND($D73="",$E73=""),"⚠ needs a from bin, a to bin, or both",IF(AND($D73&lt;&gt;"",COUNTIF(Layout!$D$5:$D$204,$D73)=0),"⚠ the from bin is not on the Layout tab",IF(AND($E73&lt;&gt;"",COUNTIF(Layout!$D$5:$D$204,$E73)=0),"⚠ the to bin is not on the Layout tab",IF($F73&lt;=0,"⚠ quantity must be positive — direction comes from the bins",""))))))</f>
        <v/>
      </c>
    </row>
    <row r="74">
      <c r="A74" s="16" t="n"/>
      <c r="B74" s="9" t="n"/>
      <c r="C74" s="9" t="n"/>
      <c r="D74" s="9" t="n"/>
      <c r="E74" s="9" t="n"/>
      <c r="F74" s="10" t="n"/>
      <c r="G74" s="9" t="n"/>
      <c r="H74" s="9" t="n"/>
      <c r="I74" s="14">
        <f>IF($A74="","",IFERROR(VLOOKUP(IF($D74="",$E74,$D74),Layout!$D$5:$G$204,2,FALSE),""))</f>
        <v/>
      </c>
      <c r="J74" s="13">
        <f>IF($A74="","",$F74*IFERROR(VLOOKUP($C74,SKUs!$A$5:$E$104,3,FALSE),0))</f>
        <v/>
      </c>
      <c r="K74" s="12">
        <f>IF($A74="","",IF($D74="","put away into "&amp;$E74,IF($E74="","picked from "&amp;$D74,"transfer "&amp;$D74&amp;" to "&amp;$E74)))</f>
        <v/>
      </c>
      <c r="L74" s="12">
        <f>IF($A74="","",IF(COUNTIF(SKUs!$A$5:$A$104,$C74)=0,"⚠ this SKU is not on the SKUs tab",IF(AND($D74="",$E74=""),"⚠ needs a from bin, a to bin, or both",IF(AND($D74&lt;&gt;"",COUNTIF(Layout!$D$5:$D$204,$D74)=0),"⚠ the from bin is not on the Layout tab",IF(AND($E74&lt;&gt;"",COUNTIF(Layout!$D$5:$D$204,$E74)=0),"⚠ the to bin is not on the Layout tab",IF($F74&lt;=0,"⚠ quantity must be positive — direction comes from the bins",""))))))</f>
        <v/>
      </c>
    </row>
    <row r="75">
      <c r="A75" s="16" t="n"/>
      <c r="B75" s="9" t="n"/>
      <c r="C75" s="9" t="n"/>
      <c r="D75" s="9" t="n"/>
      <c r="E75" s="9" t="n"/>
      <c r="F75" s="10" t="n"/>
      <c r="G75" s="9" t="n"/>
      <c r="H75" s="9" t="n"/>
      <c r="I75" s="14">
        <f>IF($A75="","",IFERROR(VLOOKUP(IF($D75="",$E75,$D75),Layout!$D$5:$G$204,2,FALSE),""))</f>
        <v/>
      </c>
      <c r="J75" s="13">
        <f>IF($A75="","",$F75*IFERROR(VLOOKUP($C75,SKUs!$A$5:$E$104,3,FALSE),0))</f>
        <v/>
      </c>
      <c r="K75" s="12">
        <f>IF($A75="","",IF($D75="","put away into "&amp;$E75,IF($E75="","picked from "&amp;$D75,"transfer "&amp;$D75&amp;" to "&amp;$E75)))</f>
        <v/>
      </c>
      <c r="L75" s="12">
        <f>IF($A75="","",IF(COUNTIF(SKUs!$A$5:$A$104,$C75)=0,"⚠ this SKU is not on the SKUs tab",IF(AND($D75="",$E75=""),"⚠ needs a from bin, a to bin, or both",IF(AND($D75&lt;&gt;"",COUNTIF(Layout!$D$5:$D$204,$D75)=0),"⚠ the from bin is not on the Layout tab",IF(AND($E75&lt;&gt;"",COUNTIF(Layout!$D$5:$D$204,$E75)=0),"⚠ the to bin is not on the Layout tab",IF($F75&lt;=0,"⚠ quantity must be positive — direction comes from the bins",""))))))</f>
        <v/>
      </c>
    </row>
    <row r="76">
      <c r="A76" s="16" t="n"/>
      <c r="B76" s="9" t="n"/>
      <c r="C76" s="9" t="n"/>
      <c r="D76" s="9" t="n"/>
      <c r="E76" s="9" t="n"/>
      <c r="F76" s="10" t="n"/>
      <c r="G76" s="9" t="n"/>
      <c r="H76" s="9" t="n"/>
      <c r="I76" s="14">
        <f>IF($A76="","",IFERROR(VLOOKUP(IF($D76="",$E76,$D76),Layout!$D$5:$G$204,2,FALSE),""))</f>
        <v/>
      </c>
      <c r="J76" s="13">
        <f>IF($A76="","",$F76*IFERROR(VLOOKUP($C76,SKUs!$A$5:$E$104,3,FALSE),0))</f>
        <v/>
      </c>
      <c r="K76" s="12">
        <f>IF($A76="","",IF($D76="","put away into "&amp;$E76,IF($E76="","picked from "&amp;$D76,"transfer "&amp;$D76&amp;" to "&amp;$E76)))</f>
        <v/>
      </c>
      <c r="L76" s="12">
        <f>IF($A76="","",IF(COUNTIF(SKUs!$A$5:$A$104,$C76)=0,"⚠ this SKU is not on the SKUs tab",IF(AND($D76="",$E76=""),"⚠ needs a from bin, a to bin, or both",IF(AND($D76&lt;&gt;"",COUNTIF(Layout!$D$5:$D$204,$D76)=0),"⚠ the from bin is not on the Layout tab",IF(AND($E76&lt;&gt;"",COUNTIF(Layout!$D$5:$D$204,$E76)=0),"⚠ the to bin is not on the Layout tab",IF($F76&lt;=0,"⚠ quantity must be positive — direction comes from the bins",""))))))</f>
        <v/>
      </c>
    </row>
    <row r="77">
      <c r="A77" s="16" t="n"/>
      <c r="B77" s="9" t="n"/>
      <c r="C77" s="9" t="n"/>
      <c r="D77" s="9" t="n"/>
      <c r="E77" s="9" t="n"/>
      <c r="F77" s="10" t="n"/>
      <c r="G77" s="9" t="n"/>
      <c r="H77" s="9" t="n"/>
      <c r="I77" s="14">
        <f>IF($A77="","",IFERROR(VLOOKUP(IF($D77="",$E77,$D77),Layout!$D$5:$G$204,2,FALSE),""))</f>
        <v/>
      </c>
      <c r="J77" s="13">
        <f>IF($A77="","",$F77*IFERROR(VLOOKUP($C77,SKUs!$A$5:$E$104,3,FALSE),0))</f>
        <v/>
      </c>
      <c r="K77" s="12">
        <f>IF($A77="","",IF($D77="","put away into "&amp;$E77,IF($E77="","picked from "&amp;$D77,"transfer "&amp;$D77&amp;" to "&amp;$E77)))</f>
        <v/>
      </c>
      <c r="L77" s="12">
        <f>IF($A77="","",IF(COUNTIF(SKUs!$A$5:$A$104,$C77)=0,"⚠ this SKU is not on the SKUs tab",IF(AND($D77="",$E77=""),"⚠ needs a from bin, a to bin, or both",IF(AND($D77&lt;&gt;"",COUNTIF(Layout!$D$5:$D$204,$D77)=0),"⚠ the from bin is not on the Layout tab",IF(AND($E77&lt;&gt;"",COUNTIF(Layout!$D$5:$D$204,$E77)=0),"⚠ the to bin is not on the Layout tab",IF($F77&lt;=0,"⚠ quantity must be positive — direction comes from the bins",""))))))</f>
        <v/>
      </c>
    </row>
    <row r="78">
      <c r="A78" s="16" t="n"/>
      <c r="B78" s="9" t="n"/>
      <c r="C78" s="9" t="n"/>
      <c r="D78" s="9" t="n"/>
      <c r="E78" s="9" t="n"/>
      <c r="F78" s="10" t="n"/>
      <c r="G78" s="9" t="n"/>
      <c r="H78" s="9" t="n"/>
      <c r="I78" s="14">
        <f>IF($A78="","",IFERROR(VLOOKUP(IF($D78="",$E78,$D78),Layout!$D$5:$G$204,2,FALSE),""))</f>
        <v/>
      </c>
      <c r="J78" s="13">
        <f>IF($A78="","",$F78*IFERROR(VLOOKUP($C78,SKUs!$A$5:$E$104,3,FALSE),0))</f>
        <v/>
      </c>
      <c r="K78" s="12">
        <f>IF($A78="","",IF($D78="","put away into "&amp;$E78,IF($E78="","picked from "&amp;$D78,"transfer "&amp;$D78&amp;" to "&amp;$E78)))</f>
        <v/>
      </c>
      <c r="L78" s="12">
        <f>IF($A78="","",IF(COUNTIF(SKUs!$A$5:$A$104,$C78)=0,"⚠ this SKU is not on the SKUs tab",IF(AND($D78="",$E78=""),"⚠ needs a from bin, a to bin, or both",IF(AND($D78&lt;&gt;"",COUNTIF(Layout!$D$5:$D$204,$D78)=0),"⚠ the from bin is not on the Layout tab",IF(AND($E78&lt;&gt;"",COUNTIF(Layout!$D$5:$D$204,$E78)=0),"⚠ the to bin is not on the Layout tab",IF($F78&lt;=0,"⚠ quantity must be positive — direction comes from the bins",""))))))</f>
        <v/>
      </c>
    </row>
    <row r="79">
      <c r="A79" s="16" t="n"/>
      <c r="B79" s="9" t="n"/>
      <c r="C79" s="9" t="n"/>
      <c r="D79" s="9" t="n"/>
      <c r="E79" s="9" t="n"/>
      <c r="F79" s="10" t="n"/>
      <c r="G79" s="9" t="n"/>
      <c r="H79" s="9" t="n"/>
      <c r="I79" s="14">
        <f>IF($A79="","",IFERROR(VLOOKUP(IF($D79="",$E79,$D79),Layout!$D$5:$G$204,2,FALSE),""))</f>
        <v/>
      </c>
      <c r="J79" s="13">
        <f>IF($A79="","",$F79*IFERROR(VLOOKUP($C79,SKUs!$A$5:$E$104,3,FALSE),0))</f>
        <v/>
      </c>
      <c r="K79" s="12">
        <f>IF($A79="","",IF($D79="","put away into "&amp;$E79,IF($E79="","picked from "&amp;$D79,"transfer "&amp;$D79&amp;" to "&amp;$E79)))</f>
        <v/>
      </c>
      <c r="L79" s="12">
        <f>IF($A79="","",IF(COUNTIF(SKUs!$A$5:$A$104,$C79)=0,"⚠ this SKU is not on the SKUs tab",IF(AND($D79="",$E79=""),"⚠ needs a from bin, a to bin, or both",IF(AND($D79&lt;&gt;"",COUNTIF(Layout!$D$5:$D$204,$D79)=0),"⚠ the from bin is not on the Layout tab",IF(AND($E79&lt;&gt;"",COUNTIF(Layout!$D$5:$D$204,$E79)=0),"⚠ the to bin is not on the Layout tab",IF($F79&lt;=0,"⚠ quantity must be positive — direction comes from the bins",""))))))</f>
        <v/>
      </c>
    </row>
    <row r="80">
      <c r="A80" s="16" t="n"/>
      <c r="B80" s="9" t="n"/>
      <c r="C80" s="9" t="n"/>
      <c r="D80" s="9" t="n"/>
      <c r="E80" s="9" t="n"/>
      <c r="F80" s="10" t="n"/>
      <c r="G80" s="9" t="n"/>
      <c r="H80" s="9" t="n"/>
      <c r="I80" s="14">
        <f>IF($A80="","",IFERROR(VLOOKUP(IF($D80="",$E80,$D80),Layout!$D$5:$G$204,2,FALSE),""))</f>
        <v/>
      </c>
      <c r="J80" s="13">
        <f>IF($A80="","",$F80*IFERROR(VLOOKUP($C80,SKUs!$A$5:$E$104,3,FALSE),0))</f>
        <v/>
      </c>
      <c r="K80" s="12">
        <f>IF($A80="","",IF($D80="","put away into "&amp;$E80,IF($E80="","picked from "&amp;$D80,"transfer "&amp;$D80&amp;" to "&amp;$E80)))</f>
        <v/>
      </c>
      <c r="L80" s="12">
        <f>IF($A80="","",IF(COUNTIF(SKUs!$A$5:$A$104,$C80)=0,"⚠ this SKU is not on the SKUs tab",IF(AND($D80="",$E80=""),"⚠ needs a from bin, a to bin, or both",IF(AND($D80&lt;&gt;"",COUNTIF(Layout!$D$5:$D$204,$D80)=0),"⚠ the from bin is not on the Layout tab",IF(AND($E80&lt;&gt;"",COUNTIF(Layout!$D$5:$D$204,$E80)=0),"⚠ the to bin is not on the Layout tab",IF($F80&lt;=0,"⚠ quantity must be positive — direction comes from the bins",""))))))</f>
        <v/>
      </c>
    </row>
    <row r="81">
      <c r="A81" s="16" t="n"/>
      <c r="B81" s="9" t="n"/>
      <c r="C81" s="9" t="n"/>
      <c r="D81" s="9" t="n"/>
      <c r="E81" s="9" t="n"/>
      <c r="F81" s="10" t="n"/>
      <c r="G81" s="9" t="n"/>
      <c r="H81" s="9" t="n"/>
      <c r="I81" s="14">
        <f>IF($A81="","",IFERROR(VLOOKUP(IF($D81="",$E81,$D81),Layout!$D$5:$G$204,2,FALSE),""))</f>
        <v/>
      </c>
      <c r="J81" s="13">
        <f>IF($A81="","",$F81*IFERROR(VLOOKUP($C81,SKUs!$A$5:$E$104,3,FALSE),0))</f>
        <v/>
      </c>
      <c r="K81" s="12">
        <f>IF($A81="","",IF($D81="","put away into "&amp;$E81,IF($E81="","picked from "&amp;$D81,"transfer "&amp;$D81&amp;" to "&amp;$E81)))</f>
        <v/>
      </c>
      <c r="L81" s="12">
        <f>IF($A81="","",IF(COUNTIF(SKUs!$A$5:$A$104,$C81)=0,"⚠ this SKU is not on the SKUs tab",IF(AND($D81="",$E81=""),"⚠ needs a from bin, a to bin, or both",IF(AND($D81&lt;&gt;"",COUNTIF(Layout!$D$5:$D$204,$D81)=0),"⚠ the from bin is not on the Layout tab",IF(AND($E81&lt;&gt;"",COUNTIF(Layout!$D$5:$D$204,$E81)=0),"⚠ the to bin is not on the Layout tab",IF($F81&lt;=0,"⚠ quantity must be positive — direction comes from the bins",""))))))</f>
        <v/>
      </c>
    </row>
    <row r="82">
      <c r="A82" s="16" t="n"/>
      <c r="B82" s="9" t="n"/>
      <c r="C82" s="9" t="n"/>
      <c r="D82" s="9" t="n"/>
      <c r="E82" s="9" t="n"/>
      <c r="F82" s="10" t="n"/>
      <c r="G82" s="9" t="n"/>
      <c r="H82" s="9" t="n"/>
      <c r="I82" s="14">
        <f>IF($A82="","",IFERROR(VLOOKUP(IF($D82="",$E82,$D82),Layout!$D$5:$G$204,2,FALSE),""))</f>
        <v/>
      </c>
      <c r="J82" s="13">
        <f>IF($A82="","",$F82*IFERROR(VLOOKUP($C82,SKUs!$A$5:$E$104,3,FALSE),0))</f>
        <v/>
      </c>
      <c r="K82" s="12">
        <f>IF($A82="","",IF($D82="","put away into "&amp;$E82,IF($E82="","picked from "&amp;$D82,"transfer "&amp;$D82&amp;" to "&amp;$E82)))</f>
        <v/>
      </c>
      <c r="L82" s="12">
        <f>IF($A82="","",IF(COUNTIF(SKUs!$A$5:$A$104,$C82)=0,"⚠ this SKU is not on the SKUs tab",IF(AND($D82="",$E82=""),"⚠ needs a from bin, a to bin, or both",IF(AND($D82&lt;&gt;"",COUNTIF(Layout!$D$5:$D$204,$D82)=0),"⚠ the from bin is not on the Layout tab",IF(AND($E82&lt;&gt;"",COUNTIF(Layout!$D$5:$D$204,$E82)=0),"⚠ the to bin is not on the Layout tab",IF($F82&lt;=0,"⚠ quantity must be positive — direction comes from the bins",""))))))</f>
        <v/>
      </c>
    </row>
    <row r="83">
      <c r="A83" s="16" t="n"/>
      <c r="B83" s="9" t="n"/>
      <c r="C83" s="9" t="n"/>
      <c r="D83" s="9" t="n"/>
      <c r="E83" s="9" t="n"/>
      <c r="F83" s="10" t="n"/>
      <c r="G83" s="9" t="n"/>
      <c r="H83" s="9" t="n"/>
      <c r="I83" s="14">
        <f>IF($A83="","",IFERROR(VLOOKUP(IF($D83="",$E83,$D83),Layout!$D$5:$G$204,2,FALSE),""))</f>
        <v/>
      </c>
      <c r="J83" s="13">
        <f>IF($A83="","",$F83*IFERROR(VLOOKUP($C83,SKUs!$A$5:$E$104,3,FALSE),0))</f>
        <v/>
      </c>
      <c r="K83" s="12">
        <f>IF($A83="","",IF($D83="","put away into "&amp;$E83,IF($E83="","picked from "&amp;$D83,"transfer "&amp;$D83&amp;" to "&amp;$E83)))</f>
        <v/>
      </c>
      <c r="L83" s="12">
        <f>IF($A83="","",IF(COUNTIF(SKUs!$A$5:$A$104,$C83)=0,"⚠ this SKU is not on the SKUs tab",IF(AND($D83="",$E83=""),"⚠ needs a from bin, a to bin, or both",IF(AND($D83&lt;&gt;"",COUNTIF(Layout!$D$5:$D$204,$D83)=0),"⚠ the from bin is not on the Layout tab",IF(AND($E83&lt;&gt;"",COUNTIF(Layout!$D$5:$D$204,$E83)=0),"⚠ the to bin is not on the Layout tab",IF($F83&lt;=0,"⚠ quantity must be positive — direction comes from the bins",""))))))</f>
        <v/>
      </c>
    </row>
    <row r="84">
      <c r="A84" s="16" t="n"/>
      <c r="B84" s="9" t="n"/>
      <c r="C84" s="9" t="n"/>
      <c r="D84" s="9" t="n"/>
      <c r="E84" s="9" t="n"/>
      <c r="F84" s="10" t="n"/>
      <c r="G84" s="9" t="n"/>
      <c r="H84" s="9" t="n"/>
      <c r="I84" s="14">
        <f>IF($A84="","",IFERROR(VLOOKUP(IF($D84="",$E84,$D84),Layout!$D$5:$G$204,2,FALSE),""))</f>
        <v/>
      </c>
      <c r="J84" s="13">
        <f>IF($A84="","",$F84*IFERROR(VLOOKUP($C84,SKUs!$A$5:$E$104,3,FALSE),0))</f>
        <v/>
      </c>
      <c r="K84" s="12">
        <f>IF($A84="","",IF($D84="","put away into "&amp;$E84,IF($E84="","picked from "&amp;$D84,"transfer "&amp;$D84&amp;" to "&amp;$E84)))</f>
        <v/>
      </c>
      <c r="L84" s="12">
        <f>IF($A84="","",IF(COUNTIF(SKUs!$A$5:$A$104,$C84)=0,"⚠ this SKU is not on the SKUs tab",IF(AND($D84="",$E84=""),"⚠ needs a from bin, a to bin, or both",IF(AND($D84&lt;&gt;"",COUNTIF(Layout!$D$5:$D$204,$D84)=0),"⚠ the from bin is not on the Layout tab",IF(AND($E84&lt;&gt;"",COUNTIF(Layout!$D$5:$D$204,$E84)=0),"⚠ the to bin is not on the Layout tab",IF($F84&lt;=0,"⚠ quantity must be positive — direction comes from the bins",""))))))</f>
        <v/>
      </c>
    </row>
    <row r="85">
      <c r="A85" s="16" t="n"/>
      <c r="B85" s="9" t="n"/>
      <c r="C85" s="9" t="n"/>
      <c r="D85" s="9" t="n"/>
      <c r="E85" s="9" t="n"/>
      <c r="F85" s="10" t="n"/>
      <c r="G85" s="9" t="n"/>
      <c r="H85" s="9" t="n"/>
      <c r="I85" s="14">
        <f>IF($A85="","",IFERROR(VLOOKUP(IF($D85="",$E85,$D85),Layout!$D$5:$G$204,2,FALSE),""))</f>
        <v/>
      </c>
      <c r="J85" s="13">
        <f>IF($A85="","",$F85*IFERROR(VLOOKUP($C85,SKUs!$A$5:$E$104,3,FALSE),0))</f>
        <v/>
      </c>
      <c r="K85" s="12">
        <f>IF($A85="","",IF($D85="","put away into "&amp;$E85,IF($E85="","picked from "&amp;$D85,"transfer "&amp;$D85&amp;" to "&amp;$E85)))</f>
        <v/>
      </c>
      <c r="L85" s="12">
        <f>IF($A85="","",IF(COUNTIF(SKUs!$A$5:$A$104,$C85)=0,"⚠ this SKU is not on the SKUs tab",IF(AND($D85="",$E85=""),"⚠ needs a from bin, a to bin, or both",IF(AND($D85&lt;&gt;"",COUNTIF(Layout!$D$5:$D$204,$D85)=0),"⚠ the from bin is not on the Layout tab",IF(AND($E85&lt;&gt;"",COUNTIF(Layout!$D$5:$D$204,$E85)=0),"⚠ the to bin is not on the Layout tab",IF($F85&lt;=0,"⚠ quantity must be positive — direction comes from the bins",""))))))</f>
        <v/>
      </c>
    </row>
    <row r="86">
      <c r="A86" s="16" t="n"/>
      <c r="B86" s="9" t="n"/>
      <c r="C86" s="9" t="n"/>
      <c r="D86" s="9" t="n"/>
      <c r="E86" s="9" t="n"/>
      <c r="F86" s="10" t="n"/>
      <c r="G86" s="9" t="n"/>
      <c r="H86" s="9" t="n"/>
      <c r="I86" s="14">
        <f>IF($A86="","",IFERROR(VLOOKUP(IF($D86="",$E86,$D86),Layout!$D$5:$G$204,2,FALSE),""))</f>
        <v/>
      </c>
      <c r="J86" s="13">
        <f>IF($A86="","",$F86*IFERROR(VLOOKUP($C86,SKUs!$A$5:$E$104,3,FALSE),0))</f>
        <v/>
      </c>
      <c r="K86" s="12">
        <f>IF($A86="","",IF($D86="","put away into "&amp;$E86,IF($E86="","picked from "&amp;$D86,"transfer "&amp;$D86&amp;" to "&amp;$E86)))</f>
        <v/>
      </c>
      <c r="L86" s="12">
        <f>IF($A86="","",IF(COUNTIF(SKUs!$A$5:$A$104,$C86)=0,"⚠ this SKU is not on the SKUs tab",IF(AND($D86="",$E86=""),"⚠ needs a from bin, a to bin, or both",IF(AND($D86&lt;&gt;"",COUNTIF(Layout!$D$5:$D$204,$D86)=0),"⚠ the from bin is not on the Layout tab",IF(AND($E86&lt;&gt;"",COUNTIF(Layout!$D$5:$D$204,$E86)=0),"⚠ the to bin is not on the Layout tab",IF($F86&lt;=0,"⚠ quantity must be positive — direction comes from the bins",""))))))</f>
        <v/>
      </c>
    </row>
    <row r="87">
      <c r="A87" s="16" t="n"/>
      <c r="B87" s="9" t="n"/>
      <c r="C87" s="9" t="n"/>
      <c r="D87" s="9" t="n"/>
      <c r="E87" s="9" t="n"/>
      <c r="F87" s="10" t="n"/>
      <c r="G87" s="9" t="n"/>
      <c r="H87" s="9" t="n"/>
      <c r="I87" s="14">
        <f>IF($A87="","",IFERROR(VLOOKUP(IF($D87="",$E87,$D87),Layout!$D$5:$G$204,2,FALSE),""))</f>
        <v/>
      </c>
      <c r="J87" s="13">
        <f>IF($A87="","",$F87*IFERROR(VLOOKUP($C87,SKUs!$A$5:$E$104,3,FALSE),0))</f>
        <v/>
      </c>
      <c r="K87" s="12">
        <f>IF($A87="","",IF($D87="","put away into "&amp;$E87,IF($E87="","picked from "&amp;$D87,"transfer "&amp;$D87&amp;" to "&amp;$E87)))</f>
        <v/>
      </c>
      <c r="L87" s="12">
        <f>IF($A87="","",IF(COUNTIF(SKUs!$A$5:$A$104,$C87)=0,"⚠ this SKU is not on the SKUs tab",IF(AND($D87="",$E87=""),"⚠ needs a from bin, a to bin, or both",IF(AND($D87&lt;&gt;"",COUNTIF(Layout!$D$5:$D$204,$D87)=0),"⚠ the from bin is not on the Layout tab",IF(AND($E87&lt;&gt;"",COUNTIF(Layout!$D$5:$D$204,$E87)=0),"⚠ the to bin is not on the Layout tab",IF($F87&lt;=0,"⚠ quantity must be positive — direction comes from the bins",""))))))</f>
        <v/>
      </c>
    </row>
    <row r="88">
      <c r="A88" s="16" t="n"/>
      <c r="B88" s="9" t="n"/>
      <c r="C88" s="9" t="n"/>
      <c r="D88" s="9" t="n"/>
      <c r="E88" s="9" t="n"/>
      <c r="F88" s="10" t="n"/>
      <c r="G88" s="9" t="n"/>
      <c r="H88" s="9" t="n"/>
      <c r="I88" s="14">
        <f>IF($A88="","",IFERROR(VLOOKUP(IF($D88="",$E88,$D88),Layout!$D$5:$G$204,2,FALSE),""))</f>
        <v/>
      </c>
      <c r="J88" s="13">
        <f>IF($A88="","",$F88*IFERROR(VLOOKUP($C88,SKUs!$A$5:$E$104,3,FALSE),0))</f>
        <v/>
      </c>
      <c r="K88" s="12">
        <f>IF($A88="","",IF($D88="","put away into "&amp;$E88,IF($E88="","picked from "&amp;$D88,"transfer "&amp;$D88&amp;" to "&amp;$E88)))</f>
        <v/>
      </c>
      <c r="L88" s="12">
        <f>IF($A88="","",IF(COUNTIF(SKUs!$A$5:$A$104,$C88)=0,"⚠ this SKU is not on the SKUs tab",IF(AND($D88="",$E88=""),"⚠ needs a from bin, a to bin, or both",IF(AND($D88&lt;&gt;"",COUNTIF(Layout!$D$5:$D$204,$D88)=0),"⚠ the from bin is not on the Layout tab",IF(AND($E88&lt;&gt;"",COUNTIF(Layout!$D$5:$D$204,$E88)=0),"⚠ the to bin is not on the Layout tab",IF($F88&lt;=0,"⚠ quantity must be positive — direction comes from the bins",""))))))</f>
        <v/>
      </c>
    </row>
    <row r="89">
      <c r="A89" s="16" t="n"/>
      <c r="B89" s="9" t="n"/>
      <c r="C89" s="9" t="n"/>
      <c r="D89" s="9" t="n"/>
      <c r="E89" s="9" t="n"/>
      <c r="F89" s="10" t="n"/>
      <c r="G89" s="9" t="n"/>
      <c r="H89" s="9" t="n"/>
      <c r="I89" s="14">
        <f>IF($A89="","",IFERROR(VLOOKUP(IF($D89="",$E89,$D89),Layout!$D$5:$G$204,2,FALSE),""))</f>
        <v/>
      </c>
      <c r="J89" s="13">
        <f>IF($A89="","",$F89*IFERROR(VLOOKUP($C89,SKUs!$A$5:$E$104,3,FALSE),0))</f>
        <v/>
      </c>
      <c r="K89" s="12">
        <f>IF($A89="","",IF($D89="","put away into "&amp;$E89,IF($E89="","picked from "&amp;$D89,"transfer "&amp;$D89&amp;" to "&amp;$E89)))</f>
        <v/>
      </c>
      <c r="L89" s="12">
        <f>IF($A89="","",IF(COUNTIF(SKUs!$A$5:$A$104,$C89)=0,"⚠ this SKU is not on the SKUs tab",IF(AND($D89="",$E89=""),"⚠ needs a from bin, a to bin, or both",IF(AND($D89&lt;&gt;"",COUNTIF(Layout!$D$5:$D$204,$D89)=0),"⚠ the from bin is not on the Layout tab",IF(AND($E89&lt;&gt;"",COUNTIF(Layout!$D$5:$D$204,$E89)=0),"⚠ the to bin is not on the Layout tab",IF($F89&lt;=0,"⚠ quantity must be positive — direction comes from the bins",""))))))</f>
        <v/>
      </c>
    </row>
    <row r="90">
      <c r="A90" s="16" t="n"/>
      <c r="B90" s="9" t="n"/>
      <c r="C90" s="9" t="n"/>
      <c r="D90" s="9" t="n"/>
      <c r="E90" s="9" t="n"/>
      <c r="F90" s="10" t="n"/>
      <c r="G90" s="9" t="n"/>
      <c r="H90" s="9" t="n"/>
      <c r="I90" s="14">
        <f>IF($A90="","",IFERROR(VLOOKUP(IF($D90="",$E90,$D90),Layout!$D$5:$G$204,2,FALSE),""))</f>
        <v/>
      </c>
      <c r="J90" s="13">
        <f>IF($A90="","",$F90*IFERROR(VLOOKUP($C90,SKUs!$A$5:$E$104,3,FALSE),0))</f>
        <v/>
      </c>
      <c r="K90" s="12">
        <f>IF($A90="","",IF($D90="","put away into "&amp;$E90,IF($E90="","picked from "&amp;$D90,"transfer "&amp;$D90&amp;" to "&amp;$E90)))</f>
        <v/>
      </c>
      <c r="L90" s="12">
        <f>IF($A90="","",IF(COUNTIF(SKUs!$A$5:$A$104,$C90)=0,"⚠ this SKU is not on the SKUs tab",IF(AND($D90="",$E90=""),"⚠ needs a from bin, a to bin, or both",IF(AND($D90&lt;&gt;"",COUNTIF(Layout!$D$5:$D$204,$D90)=0),"⚠ the from bin is not on the Layout tab",IF(AND($E90&lt;&gt;"",COUNTIF(Layout!$D$5:$D$204,$E90)=0),"⚠ the to bin is not on the Layout tab",IF($F90&lt;=0,"⚠ quantity must be positive — direction comes from the bins",""))))))</f>
        <v/>
      </c>
    </row>
    <row r="91">
      <c r="A91" s="16" t="n"/>
      <c r="B91" s="9" t="n"/>
      <c r="C91" s="9" t="n"/>
      <c r="D91" s="9" t="n"/>
      <c r="E91" s="9" t="n"/>
      <c r="F91" s="10" t="n"/>
      <c r="G91" s="9" t="n"/>
      <c r="H91" s="9" t="n"/>
      <c r="I91" s="14">
        <f>IF($A91="","",IFERROR(VLOOKUP(IF($D91="",$E91,$D91),Layout!$D$5:$G$204,2,FALSE),""))</f>
        <v/>
      </c>
      <c r="J91" s="13">
        <f>IF($A91="","",$F91*IFERROR(VLOOKUP($C91,SKUs!$A$5:$E$104,3,FALSE),0))</f>
        <v/>
      </c>
      <c r="K91" s="12">
        <f>IF($A91="","",IF($D91="","put away into "&amp;$E91,IF($E91="","picked from "&amp;$D91,"transfer "&amp;$D91&amp;" to "&amp;$E91)))</f>
        <v/>
      </c>
      <c r="L91" s="12">
        <f>IF($A91="","",IF(COUNTIF(SKUs!$A$5:$A$104,$C91)=0,"⚠ this SKU is not on the SKUs tab",IF(AND($D91="",$E91=""),"⚠ needs a from bin, a to bin, or both",IF(AND($D91&lt;&gt;"",COUNTIF(Layout!$D$5:$D$204,$D91)=0),"⚠ the from bin is not on the Layout tab",IF(AND($E91&lt;&gt;"",COUNTIF(Layout!$D$5:$D$204,$E91)=0),"⚠ the to bin is not on the Layout tab",IF($F91&lt;=0,"⚠ quantity must be positive — direction comes from the bins",""))))))</f>
        <v/>
      </c>
    </row>
    <row r="92">
      <c r="A92" s="16" t="n"/>
      <c r="B92" s="9" t="n"/>
      <c r="C92" s="9" t="n"/>
      <c r="D92" s="9" t="n"/>
      <c r="E92" s="9" t="n"/>
      <c r="F92" s="10" t="n"/>
      <c r="G92" s="9" t="n"/>
      <c r="H92" s="9" t="n"/>
      <c r="I92" s="14">
        <f>IF($A92="","",IFERROR(VLOOKUP(IF($D92="",$E92,$D92),Layout!$D$5:$G$204,2,FALSE),""))</f>
        <v/>
      </c>
      <c r="J92" s="13">
        <f>IF($A92="","",$F92*IFERROR(VLOOKUP($C92,SKUs!$A$5:$E$104,3,FALSE),0))</f>
        <v/>
      </c>
      <c r="K92" s="12">
        <f>IF($A92="","",IF($D92="","put away into "&amp;$E92,IF($E92="","picked from "&amp;$D92,"transfer "&amp;$D92&amp;" to "&amp;$E92)))</f>
        <v/>
      </c>
      <c r="L92" s="12">
        <f>IF($A92="","",IF(COUNTIF(SKUs!$A$5:$A$104,$C92)=0,"⚠ this SKU is not on the SKUs tab",IF(AND($D92="",$E92=""),"⚠ needs a from bin, a to bin, or both",IF(AND($D92&lt;&gt;"",COUNTIF(Layout!$D$5:$D$204,$D92)=0),"⚠ the from bin is not on the Layout tab",IF(AND($E92&lt;&gt;"",COUNTIF(Layout!$D$5:$D$204,$E92)=0),"⚠ the to bin is not on the Layout tab",IF($F92&lt;=0,"⚠ quantity must be positive — direction comes from the bins",""))))))</f>
        <v/>
      </c>
    </row>
    <row r="93">
      <c r="A93" s="16" t="n"/>
      <c r="B93" s="9" t="n"/>
      <c r="C93" s="9" t="n"/>
      <c r="D93" s="9" t="n"/>
      <c r="E93" s="9" t="n"/>
      <c r="F93" s="10" t="n"/>
      <c r="G93" s="9" t="n"/>
      <c r="H93" s="9" t="n"/>
      <c r="I93" s="14">
        <f>IF($A93="","",IFERROR(VLOOKUP(IF($D93="",$E93,$D93),Layout!$D$5:$G$204,2,FALSE),""))</f>
        <v/>
      </c>
      <c r="J93" s="13">
        <f>IF($A93="","",$F93*IFERROR(VLOOKUP($C93,SKUs!$A$5:$E$104,3,FALSE),0))</f>
        <v/>
      </c>
      <c r="K93" s="12">
        <f>IF($A93="","",IF($D93="","put away into "&amp;$E93,IF($E93="","picked from "&amp;$D93,"transfer "&amp;$D93&amp;" to "&amp;$E93)))</f>
        <v/>
      </c>
      <c r="L93" s="12">
        <f>IF($A93="","",IF(COUNTIF(SKUs!$A$5:$A$104,$C93)=0,"⚠ this SKU is not on the SKUs tab",IF(AND($D93="",$E93=""),"⚠ needs a from bin, a to bin, or both",IF(AND($D93&lt;&gt;"",COUNTIF(Layout!$D$5:$D$204,$D93)=0),"⚠ the from bin is not on the Layout tab",IF(AND($E93&lt;&gt;"",COUNTIF(Layout!$D$5:$D$204,$E93)=0),"⚠ the to bin is not on the Layout tab",IF($F93&lt;=0,"⚠ quantity must be positive — direction comes from the bins",""))))))</f>
        <v/>
      </c>
    </row>
    <row r="94">
      <c r="A94" s="16" t="n"/>
      <c r="B94" s="9" t="n"/>
      <c r="C94" s="9" t="n"/>
      <c r="D94" s="9" t="n"/>
      <c r="E94" s="9" t="n"/>
      <c r="F94" s="10" t="n"/>
      <c r="G94" s="9" t="n"/>
      <c r="H94" s="9" t="n"/>
      <c r="I94" s="14">
        <f>IF($A94="","",IFERROR(VLOOKUP(IF($D94="",$E94,$D94),Layout!$D$5:$G$204,2,FALSE),""))</f>
        <v/>
      </c>
      <c r="J94" s="13">
        <f>IF($A94="","",$F94*IFERROR(VLOOKUP($C94,SKUs!$A$5:$E$104,3,FALSE),0))</f>
        <v/>
      </c>
      <c r="K94" s="12">
        <f>IF($A94="","",IF($D94="","put away into "&amp;$E94,IF($E94="","picked from "&amp;$D94,"transfer "&amp;$D94&amp;" to "&amp;$E94)))</f>
        <v/>
      </c>
      <c r="L94" s="12">
        <f>IF($A94="","",IF(COUNTIF(SKUs!$A$5:$A$104,$C94)=0,"⚠ this SKU is not on the SKUs tab",IF(AND($D94="",$E94=""),"⚠ needs a from bin, a to bin, or both",IF(AND($D94&lt;&gt;"",COUNTIF(Layout!$D$5:$D$204,$D94)=0),"⚠ the from bin is not on the Layout tab",IF(AND($E94&lt;&gt;"",COUNTIF(Layout!$D$5:$D$204,$E94)=0),"⚠ the to bin is not on the Layout tab",IF($F94&lt;=0,"⚠ quantity must be positive — direction comes from the bins",""))))))</f>
        <v/>
      </c>
    </row>
    <row r="95">
      <c r="A95" s="16" t="n"/>
      <c r="B95" s="9" t="n"/>
      <c r="C95" s="9" t="n"/>
      <c r="D95" s="9" t="n"/>
      <c r="E95" s="9" t="n"/>
      <c r="F95" s="10" t="n"/>
      <c r="G95" s="9" t="n"/>
      <c r="H95" s="9" t="n"/>
      <c r="I95" s="14">
        <f>IF($A95="","",IFERROR(VLOOKUP(IF($D95="",$E95,$D95),Layout!$D$5:$G$204,2,FALSE),""))</f>
        <v/>
      </c>
      <c r="J95" s="13">
        <f>IF($A95="","",$F95*IFERROR(VLOOKUP($C95,SKUs!$A$5:$E$104,3,FALSE),0))</f>
        <v/>
      </c>
      <c r="K95" s="12">
        <f>IF($A95="","",IF($D95="","put away into "&amp;$E95,IF($E95="","picked from "&amp;$D95,"transfer "&amp;$D95&amp;" to "&amp;$E95)))</f>
        <v/>
      </c>
      <c r="L95" s="12">
        <f>IF($A95="","",IF(COUNTIF(SKUs!$A$5:$A$104,$C95)=0,"⚠ this SKU is not on the SKUs tab",IF(AND($D95="",$E95=""),"⚠ needs a from bin, a to bin, or both",IF(AND($D95&lt;&gt;"",COUNTIF(Layout!$D$5:$D$204,$D95)=0),"⚠ the from bin is not on the Layout tab",IF(AND($E95&lt;&gt;"",COUNTIF(Layout!$D$5:$D$204,$E95)=0),"⚠ the to bin is not on the Layout tab",IF($F95&lt;=0,"⚠ quantity must be positive — direction comes from the bins",""))))))</f>
        <v/>
      </c>
    </row>
    <row r="96">
      <c r="A96" s="16" t="n"/>
      <c r="B96" s="9" t="n"/>
      <c r="C96" s="9" t="n"/>
      <c r="D96" s="9" t="n"/>
      <c r="E96" s="9" t="n"/>
      <c r="F96" s="10" t="n"/>
      <c r="G96" s="9" t="n"/>
      <c r="H96" s="9" t="n"/>
      <c r="I96" s="14">
        <f>IF($A96="","",IFERROR(VLOOKUP(IF($D96="",$E96,$D96),Layout!$D$5:$G$204,2,FALSE),""))</f>
        <v/>
      </c>
      <c r="J96" s="13">
        <f>IF($A96="","",$F96*IFERROR(VLOOKUP($C96,SKUs!$A$5:$E$104,3,FALSE),0))</f>
        <v/>
      </c>
      <c r="K96" s="12">
        <f>IF($A96="","",IF($D96="","put away into "&amp;$E96,IF($E96="","picked from "&amp;$D96,"transfer "&amp;$D96&amp;" to "&amp;$E96)))</f>
        <v/>
      </c>
      <c r="L96" s="12">
        <f>IF($A96="","",IF(COUNTIF(SKUs!$A$5:$A$104,$C96)=0,"⚠ this SKU is not on the SKUs tab",IF(AND($D96="",$E96=""),"⚠ needs a from bin, a to bin, or both",IF(AND($D96&lt;&gt;"",COUNTIF(Layout!$D$5:$D$204,$D96)=0),"⚠ the from bin is not on the Layout tab",IF(AND($E96&lt;&gt;"",COUNTIF(Layout!$D$5:$D$204,$E96)=0),"⚠ the to bin is not on the Layout tab",IF($F96&lt;=0,"⚠ quantity must be positive — direction comes from the bins",""))))))</f>
        <v/>
      </c>
    </row>
    <row r="97">
      <c r="A97" s="16" t="n"/>
      <c r="B97" s="9" t="n"/>
      <c r="C97" s="9" t="n"/>
      <c r="D97" s="9" t="n"/>
      <c r="E97" s="9" t="n"/>
      <c r="F97" s="10" t="n"/>
      <c r="G97" s="9" t="n"/>
      <c r="H97" s="9" t="n"/>
      <c r="I97" s="14">
        <f>IF($A97="","",IFERROR(VLOOKUP(IF($D97="",$E97,$D97),Layout!$D$5:$G$204,2,FALSE),""))</f>
        <v/>
      </c>
      <c r="J97" s="13">
        <f>IF($A97="","",$F97*IFERROR(VLOOKUP($C97,SKUs!$A$5:$E$104,3,FALSE),0))</f>
        <v/>
      </c>
      <c r="K97" s="12">
        <f>IF($A97="","",IF($D97="","put away into "&amp;$E97,IF($E97="","picked from "&amp;$D97,"transfer "&amp;$D97&amp;" to "&amp;$E97)))</f>
        <v/>
      </c>
      <c r="L97" s="12">
        <f>IF($A97="","",IF(COUNTIF(SKUs!$A$5:$A$104,$C97)=0,"⚠ this SKU is not on the SKUs tab",IF(AND($D97="",$E97=""),"⚠ needs a from bin, a to bin, or both",IF(AND($D97&lt;&gt;"",COUNTIF(Layout!$D$5:$D$204,$D97)=0),"⚠ the from bin is not on the Layout tab",IF(AND($E97&lt;&gt;"",COUNTIF(Layout!$D$5:$D$204,$E97)=0),"⚠ the to bin is not on the Layout tab",IF($F97&lt;=0,"⚠ quantity must be positive — direction comes from the bins",""))))))</f>
        <v/>
      </c>
    </row>
    <row r="98">
      <c r="A98" s="16" t="n"/>
      <c r="B98" s="9" t="n"/>
      <c r="C98" s="9" t="n"/>
      <c r="D98" s="9" t="n"/>
      <c r="E98" s="9" t="n"/>
      <c r="F98" s="10" t="n"/>
      <c r="G98" s="9" t="n"/>
      <c r="H98" s="9" t="n"/>
      <c r="I98" s="14">
        <f>IF($A98="","",IFERROR(VLOOKUP(IF($D98="",$E98,$D98),Layout!$D$5:$G$204,2,FALSE),""))</f>
        <v/>
      </c>
      <c r="J98" s="13">
        <f>IF($A98="","",$F98*IFERROR(VLOOKUP($C98,SKUs!$A$5:$E$104,3,FALSE),0))</f>
        <v/>
      </c>
      <c r="K98" s="12">
        <f>IF($A98="","",IF($D98="","put away into "&amp;$E98,IF($E98="","picked from "&amp;$D98,"transfer "&amp;$D98&amp;" to "&amp;$E98)))</f>
        <v/>
      </c>
      <c r="L98" s="12">
        <f>IF($A98="","",IF(COUNTIF(SKUs!$A$5:$A$104,$C98)=0,"⚠ this SKU is not on the SKUs tab",IF(AND($D98="",$E98=""),"⚠ needs a from bin, a to bin, or both",IF(AND($D98&lt;&gt;"",COUNTIF(Layout!$D$5:$D$204,$D98)=0),"⚠ the from bin is not on the Layout tab",IF(AND($E98&lt;&gt;"",COUNTIF(Layout!$D$5:$D$204,$E98)=0),"⚠ the to bin is not on the Layout tab",IF($F98&lt;=0,"⚠ quantity must be positive — direction comes from the bins",""))))))</f>
        <v/>
      </c>
    </row>
    <row r="99">
      <c r="A99" s="16" t="n"/>
      <c r="B99" s="9" t="n"/>
      <c r="C99" s="9" t="n"/>
      <c r="D99" s="9" t="n"/>
      <c r="E99" s="9" t="n"/>
      <c r="F99" s="10" t="n"/>
      <c r="G99" s="9" t="n"/>
      <c r="H99" s="9" t="n"/>
      <c r="I99" s="14">
        <f>IF($A99="","",IFERROR(VLOOKUP(IF($D99="",$E99,$D99),Layout!$D$5:$G$204,2,FALSE),""))</f>
        <v/>
      </c>
      <c r="J99" s="13">
        <f>IF($A99="","",$F99*IFERROR(VLOOKUP($C99,SKUs!$A$5:$E$104,3,FALSE),0))</f>
        <v/>
      </c>
      <c r="K99" s="12">
        <f>IF($A99="","",IF($D99="","put away into "&amp;$E99,IF($E99="","picked from "&amp;$D99,"transfer "&amp;$D99&amp;" to "&amp;$E99)))</f>
        <v/>
      </c>
      <c r="L99" s="12">
        <f>IF($A99="","",IF(COUNTIF(SKUs!$A$5:$A$104,$C99)=0,"⚠ this SKU is not on the SKUs tab",IF(AND($D99="",$E99=""),"⚠ needs a from bin, a to bin, or both",IF(AND($D99&lt;&gt;"",COUNTIF(Layout!$D$5:$D$204,$D99)=0),"⚠ the from bin is not on the Layout tab",IF(AND($E99&lt;&gt;"",COUNTIF(Layout!$D$5:$D$204,$E99)=0),"⚠ the to bin is not on the Layout tab",IF($F99&lt;=0,"⚠ quantity must be positive — direction comes from the bins",""))))))</f>
        <v/>
      </c>
    </row>
    <row r="100">
      <c r="A100" s="16" t="n"/>
      <c r="B100" s="9" t="n"/>
      <c r="C100" s="9" t="n"/>
      <c r="D100" s="9" t="n"/>
      <c r="E100" s="9" t="n"/>
      <c r="F100" s="10" t="n"/>
      <c r="G100" s="9" t="n"/>
      <c r="H100" s="9" t="n"/>
      <c r="I100" s="14">
        <f>IF($A100="","",IFERROR(VLOOKUP(IF($D100="",$E100,$D100),Layout!$D$5:$G$204,2,FALSE),""))</f>
        <v/>
      </c>
      <c r="J100" s="13">
        <f>IF($A100="","",$F100*IFERROR(VLOOKUP($C100,SKUs!$A$5:$E$104,3,FALSE),0))</f>
        <v/>
      </c>
      <c r="K100" s="12">
        <f>IF($A100="","",IF($D100="","put away into "&amp;$E100,IF($E100="","picked from "&amp;$D100,"transfer "&amp;$D100&amp;" to "&amp;$E100)))</f>
        <v/>
      </c>
      <c r="L100" s="12">
        <f>IF($A100="","",IF(COUNTIF(SKUs!$A$5:$A$104,$C100)=0,"⚠ this SKU is not on the SKUs tab",IF(AND($D100="",$E100=""),"⚠ needs a from bin, a to bin, or both",IF(AND($D100&lt;&gt;"",COUNTIF(Layout!$D$5:$D$204,$D100)=0),"⚠ the from bin is not on the Layout tab",IF(AND($E100&lt;&gt;"",COUNTIF(Layout!$D$5:$D$204,$E100)=0),"⚠ the to bin is not on the Layout tab",IF($F100&lt;=0,"⚠ quantity must be positive — direction comes from the bins",""))))))</f>
        <v/>
      </c>
    </row>
    <row r="101">
      <c r="A101" s="16" t="n"/>
      <c r="B101" s="9" t="n"/>
      <c r="C101" s="9" t="n"/>
      <c r="D101" s="9" t="n"/>
      <c r="E101" s="9" t="n"/>
      <c r="F101" s="10" t="n"/>
      <c r="G101" s="9" t="n"/>
      <c r="H101" s="9" t="n"/>
      <c r="I101" s="14">
        <f>IF($A101="","",IFERROR(VLOOKUP(IF($D101="",$E101,$D101),Layout!$D$5:$G$204,2,FALSE),""))</f>
        <v/>
      </c>
      <c r="J101" s="13">
        <f>IF($A101="","",$F101*IFERROR(VLOOKUP($C101,SKUs!$A$5:$E$104,3,FALSE),0))</f>
        <v/>
      </c>
      <c r="K101" s="12">
        <f>IF($A101="","",IF($D101="","put away into "&amp;$E101,IF($E101="","picked from "&amp;$D101,"transfer "&amp;$D101&amp;" to "&amp;$E101)))</f>
        <v/>
      </c>
      <c r="L101" s="12">
        <f>IF($A101="","",IF(COUNTIF(SKUs!$A$5:$A$104,$C101)=0,"⚠ this SKU is not on the SKUs tab",IF(AND($D101="",$E101=""),"⚠ needs a from bin, a to bin, or both",IF(AND($D101&lt;&gt;"",COUNTIF(Layout!$D$5:$D$204,$D101)=0),"⚠ the from bin is not on the Layout tab",IF(AND($E101&lt;&gt;"",COUNTIF(Layout!$D$5:$D$204,$E101)=0),"⚠ the to bin is not on the Layout tab",IF($F101&lt;=0,"⚠ quantity must be positive — direction comes from the bins",""))))))</f>
        <v/>
      </c>
    </row>
    <row r="102">
      <c r="A102" s="16" t="n"/>
      <c r="B102" s="9" t="n"/>
      <c r="C102" s="9" t="n"/>
      <c r="D102" s="9" t="n"/>
      <c r="E102" s="9" t="n"/>
      <c r="F102" s="10" t="n"/>
      <c r="G102" s="9" t="n"/>
      <c r="H102" s="9" t="n"/>
      <c r="I102" s="14">
        <f>IF($A102="","",IFERROR(VLOOKUP(IF($D102="",$E102,$D102),Layout!$D$5:$G$204,2,FALSE),""))</f>
        <v/>
      </c>
      <c r="J102" s="13">
        <f>IF($A102="","",$F102*IFERROR(VLOOKUP($C102,SKUs!$A$5:$E$104,3,FALSE),0))</f>
        <v/>
      </c>
      <c r="K102" s="12">
        <f>IF($A102="","",IF($D102="","put away into "&amp;$E102,IF($E102="","picked from "&amp;$D102,"transfer "&amp;$D102&amp;" to "&amp;$E102)))</f>
        <v/>
      </c>
      <c r="L102" s="12">
        <f>IF($A102="","",IF(COUNTIF(SKUs!$A$5:$A$104,$C102)=0,"⚠ this SKU is not on the SKUs tab",IF(AND($D102="",$E102=""),"⚠ needs a from bin, a to bin, or both",IF(AND($D102&lt;&gt;"",COUNTIF(Layout!$D$5:$D$204,$D102)=0),"⚠ the from bin is not on the Layout tab",IF(AND($E102&lt;&gt;"",COUNTIF(Layout!$D$5:$D$204,$E102)=0),"⚠ the to bin is not on the Layout tab",IF($F102&lt;=0,"⚠ quantity must be positive — direction comes from the bins",""))))))</f>
        <v/>
      </c>
    </row>
    <row r="103">
      <c r="A103" s="16" t="n"/>
      <c r="B103" s="9" t="n"/>
      <c r="C103" s="9" t="n"/>
      <c r="D103" s="9" t="n"/>
      <c r="E103" s="9" t="n"/>
      <c r="F103" s="10" t="n"/>
      <c r="G103" s="9" t="n"/>
      <c r="H103" s="9" t="n"/>
      <c r="I103" s="14">
        <f>IF($A103="","",IFERROR(VLOOKUP(IF($D103="",$E103,$D103),Layout!$D$5:$G$204,2,FALSE),""))</f>
        <v/>
      </c>
      <c r="J103" s="13">
        <f>IF($A103="","",$F103*IFERROR(VLOOKUP($C103,SKUs!$A$5:$E$104,3,FALSE),0))</f>
        <v/>
      </c>
      <c r="K103" s="12">
        <f>IF($A103="","",IF($D103="","put away into "&amp;$E103,IF($E103="","picked from "&amp;$D103,"transfer "&amp;$D103&amp;" to "&amp;$E103)))</f>
        <v/>
      </c>
      <c r="L103" s="12">
        <f>IF($A103="","",IF(COUNTIF(SKUs!$A$5:$A$104,$C103)=0,"⚠ this SKU is not on the SKUs tab",IF(AND($D103="",$E103=""),"⚠ needs a from bin, a to bin, or both",IF(AND($D103&lt;&gt;"",COUNTIF(Layout!$D$5:$D$204,$D103)=0),"⚠ the from bin is not on the Layout tab",IF(AND($E103&lt;&gt;"",COUNTIF(Layout!$D$5:$D$204,$E103)=0),"⚠ the to bin is not on the Layout tab",IF($F103&lt;=0,"⚠ quantity must be positive — direction comes from the bins",""))))))</f>
        <v/>
      </c>
    </row>
    <row r="104">
      <c r="A104" s="16" t="n"/>
      <c r="B104" s="9" t="n"/>
      <c r="C104" s="9" t="n"/>
      <c r="D104" s="9" t="n"/>
      <c r="E104" s="9" t="n"/>
      <c r="F104" s="10" t="n"/>
      <c r="G104" s="9" t="n"/>
      <c r="H104" s="9" t="n"/>
      <c r="I104" s="14">
        <f>IF($A104="","",IFERROR(VLOOKUP(IF($D104="",$E104,$D104),Layout!$D$5:$G$204,2,FALSE),""))</f>
        <v/>
      </c>
      <c r="J104" s="13">
        <f>IF($A104="","",$F104*IFERROR(VLOOKUP($C104,SKUs!$A$5:$E$104,3,FALSE),0))</f>
        <v/>
      </c>
      <c r="K104" s="12">
        <f>IF($A104="","",IF($D104="","put away into "&amp;$E104,IF($E104="","picked from "&amp;$D104,"transfer "&amp;$D104&amp;" to "&amp;$E104)))</f>
        <v/>
      </c>
      <c r="L104" s="12">
        <f>IF($A104="","",IF(COUNTIF(SKUs!$A$5:$A$104,$C104)=0,"⚠ this SKU is not on the SKUs tab",IF(AND($D104="",$E104=""),"⚠ needs a from bin, a to bin, or both",IF(AND($D104&lt;&gt;"",COUNTIF(Layout!$D$5:$D$204,$D104)=0),"⚠ the from bin is not on the Layout tab",IF(AND($E104&lt;&gt;"",COUNTIF(Layout!$D$5:$D$204,$E104)=0),"⚠ the to bin is not on the Layout tab",IF($F104&lt;=0,"⚠ quantity must be positive — direction comes from the bins",""))))))</f>
        <v/>
      </c>
    </row>
    <row r="105">
      <c r="A105" s="16" t="n"/>
      <c r="B105" s="9" t="n"/>
      <c r="C105" s="9" t="n"/>
      <c r="D105" s="9" t="n"/>
      <c r="E105" s="9" t="n"/>
      <c r="F105" s="10" t="n"/>
      <c r="G105" s="9" t="n"/>
      <c r="H105" s="9" t="n"/>
      <c r="I105" s="14">
        <f>IF($A105="","",IFERROR(VLOOKUP(IF($D105="",$E105,$D105),Layout!$D$5:$G$204,2,FALSE),""))</f>
        <v/>
      </c>
      <c r="J105" s="13">
        <f>IF($A105="","",$F105*IFERROR(VLOOKUP($C105,SKUs!$A$5:$E$104,3,FALSE),0))</f>
        <v/>
      </c>
      <c r="K105" s="12">
        <f>IF($A105="","",IF($D105="","put away into "&amp;$E105,IF($E105="","picked from "&amp;$D105,"transfer "&amp;$D105&amp;" to "&amp;$E105)))</f>
        <v/>
      </c>
      <c r="L105" s="12">
        <f>IF($A105="","",IF(COUNTIF(SKUs!$A$5:$A$104,$C105)=0,"⚠ this SKU is not on the SKUs tab",IF(AND($D105="",$E105=""),"⚠ needs a from bin, a to bin, or both",IF(AND($D105&lt;&gt;"",COUNTIF(Layout!$D$5:$D$204,$D105)=0),"⚠ the from bin is not on the Layout tab",IF(AND($E105&lt;&gt;"",COUNTIF(Layout!$D$5:$D$204,$E105)=0),"⚠ the to bin is not on the Layout tab",IF($F105&lt;=0,"⚠ quantity must be positive — direction comes from the bins",""))))))</f>
        <v/>
      </c>
    </row>
    <row r="106">
      <c r="A106" s="16" t="n"/>
      <c r="B106" s="9" t="n"/>
      <c r="C106" s="9" t="n"/>
      <c r="D106" s="9" t="n"/>
      <c r="E106" s="9" t="n"/>
      <c r="F106" s="10" t="n"/>
      <c r="G106" s="9" t="n"/>
      <c r="H106" s="9" t="n"/>
      <c r="I106" s="14">
        <f>IF($A106="","",IFERROR(VLOOKUP(IF($D106="",$E106,$D106),Layout!$D$5:$G$204,2,FALSE),""))</f>
        <v/>
      </c>
      <c r="J106" s="13">
        <f>IF($A106="","",$F106*IFERROR(VLOOKUP($C106,SKUs!$A$5:$E$104,3,FALSE),0))</f>
        <v/>
      </c>
      <c r="K106" s="12">
        <f>IF($A106="","",IF($D106="","put away into "&amp;$E106,IF($E106="","picked from "&amp;$D106,"transfer "&amp;$D106&amp;" to "&amp;$E106)))</f>
        <v/>
      </c>
      <c r="L106" s="12">
        <f>IF($A106="","",IF(COUNTIF(SKUs!$A$5:$A$104,$C106)=0,"⚠ this SKU is not on the SKUs tab",IF(AND($D106="",$E106=""),"⚠ needs a from bin, a to bin, or both",IF(AND($D106&lt;&gt;"",COUNTIF(Layout!$D$5:$D$204,$D106)=0),"⚠ the from bin is not on the Layout tab",IF(AND($E106&lt;&gt;"",COUNTIF(Layout!$D$5:$D$204,$E106)=0),"⚠ the to bin is not on the Layout tab",IF($F106&lt;=0,"⚠ quantity must be positive — direction comes from the bins",""))))))</f>
        <v/>
      </c>
    </row>
    <row r="107">
      <c r="A107" s="16" t="n"/>
      <c r="B107" s="9" t="n"/>
      <c r="C107" s="9" t="n"/>
      <c r="D107" s="9" t="n"/>
      <c r="E107" s="9" t="n"/>
      <c r="F107" s="10" t="n"/>
      <c r="G107" s="9" t="n"/>
      <c r="H107" s="9" t="n"/>
      <c r="I107" s="14">
        <f>IF($A107="","",IFERROR(VLOOKUP(IF($D107="",$E107,$D107),Layout!$D$5:$G$204,2,FALSE),""))</f>
        <v/>
      </c>
      <c r="J107" s="13">
        <f>IF($A107="","",$F107*IFERROR(VLOOKUP($C107,SKUs!$A$5:$E$104,3,FALSE),0))</f>
        <v/>
      </c>
      <c r="K107" s="12">
        <f>IF($A107="","",IF($D107="","put away into "&amp;$E107,IF($E107="","picked from "&amp;$D107,"transfer "&amp;$D107&amp;" to "&amp;$E107)))</f>
        <v/>
      </c>
      <c r="L107" s="12">
        <f>IF($A107="","",IF(COUNTIF(SKUs!$A$5:$A$104,$C107)=0,"⚠ this SKU is not on the SKUs tab",IF(AND($D107="",$E107=""),"⚠ needs a from bin, a to bin, or both",IF(AND($D107&lt;&gt;"",COUNTIF(Layout!$D$5:$D$204,$D107)=0),"⚠ the from bin is not on the Layout tab",IF(AND($E107&lt;&gt;"",COUNTIF(Layout!$D$5:$D$204,$E107)=0),"⚠ the to bin is not on the Layout tab",IF($F107&lt;=0,"⚠ quantity must be positive — direction comes from the bins",""))))))</f>
        <v/>
      </c>
    </row>
    <row r="108">
      <c r="A108" s="16" t="n"/>
      <c r="B108" s="9" t="n"/>
      <c r="C108" s="9" t="n"/>
      <c r="D108" s="9" t="n"/>
      <c r="E108" s="9" t="n"/>
      <c r="F108" s="10" t="n"/>
      <c r="G108" s="9" t="n"/>
      <c r="H108" s="9" t="n"/>
      <c r="I108" s="14">
        <f>IF($A108="","",IFERROR(VLOOKUP(IF($D108="",$E108,$D108),Layout!$D$5:$G$204,2,FALSE),""))</f>
        <v/>
      </c>
      <c r="J108" s="13">
        <f>IF($A108="","",$F108*IFERROR(VLOOKUP($C108,SKUs!$A$5:$E$104,3,FALSE),0))</f>
        <v/>
      </c>
      <c r="K108" s="12">
        <f>IF($A108="","",IF($D108="","put away into "&amp;$E108,IF($E108="","picked from "&amp;$D108,"transfer "&amp;$D108&amp;" to "&amp;$E108)))</f>
        <v/>
      </c>
      <c r="L108" s="12">
        <f>IF($A108="","",IF(COUNTIF(SKUs!$A$5:$A$104,$C108)=0,"⚠ this SKU is not on the SKUs tab",IF(AND($D108="",$E108=""),"⚠ needs a from bin, a to bin, or both",IF(AND($D108&lt;&gt;"",COUNTIF(Layout!$D$5:$D$204,$D108)=0),"⚠ the from bin is not on the Layout tab",IF(AND($E108&lt;&gt;"",COUNTIF(Layout!$D$5:$D$204,$E108)=0),"⚠ the to bin is not on the Layout tab",IF($F108&lt;=0,"⚠ quantity must be positive — direction comes from the bins",""))))))</f>
        <v/>
      </c>
    </row>
    <row r="109">
      <c r="A109" s="16" t="n"/>
      <c r="B109" s="9" t="n"/>
      <c r="C109" s="9" t="n"/>
      <c r="D109" s="9" t="n"/>
      <c r="E109" s="9" t="n"/>
      <c r="F109" s="10" t="n"/>
      <c r="G109" s="9" t="n"/>
      <c r="H109" s="9" t="n"/>
      <c r="I109" s="14">
        <f>IF($A109="","",IFERROR(VLOOKUP(IF($D109="",$E109,$D109),Layout!$D$5:$G$204,2,FALSE),""))</f>
        <v/>
      </c>
      <c r="J109" s="13">
        <f>IF($A109="","",$F109*IFERROR(VLOOKUP($C109,SKUs!$A$5:$E$104,3,FALSE),0))</f>
        <v/>
      </c>
      <c r="K109" s="12">
        <f>IF($A109="","",IF($D109="","put away into "&amp;$E109,IF($E109="","picked from "&amp;$D109,"transfer "&amp;$D109&amp;" to "&amp;$E109)))</f>
        <v/>
      </c>
      <c r="L109" s="12">
        <f>IF($A109="","",IF(COUNTIF(SKUs!$A$5:$A$104,$C109)=0,"⚠ this SKU is not on the SKUs tab",IF(AND($D109="",$E109=""),"⚠ needs a from bin, a to bin, or both",IF(AND($D109&lt;&gt;"",COUNTIF(Layout!$D$5:$D$204,$D109)=0),"⚠ the from bin is not on the Layout tab",IF(AND($E109&lt;&gt;"",COUNTIF(Layout!$D$5:$D$204,$E109)=0),"⚠ the to bin is not on the Layout tab",IF($F109&lt;=0,"⚠ quantity must be positive — direction comes from the bins",""))))))</f>
        <v/>
      </c>
    </row>
    <row r="110">
      <c r="A110" s="16" t="n"/>
      <c r="B110" s="9" t="n"/>
      <c r="C110" s="9" t="n"/>
      <c r="D110" s="9" t="n"/>
      <c r="E110" s="9" t="n"/>
      <c r="F110" s="10" t="n"/>
      <c r="G110" s="9" t="n"/>
      <c r="H110" s="9" t="n"/>
      <c r="I110" s="14">
        <f>IF($A110="","",IFERROR(VLOOKUP(IF($D110="",$E110,$D110),Layout!$D$5:$G$204,2,FALSE),""))</f>
        <v/>
      </c>
      <c r="J110" s="13">
        <f>IF($A110="","",$F110*IFERROR(VLOOKUP($C110,SKUs!$A$5:$E$104,3,FALSE),0))</f>
        <v/>
      </c>
      <c r="K110" s="12">
        <f>IF($A110="","",IF($D110="","put away into "&amp;$E110,IF($E110="","picked from "&amp;$D110,"transfer "&amp;$D110&amp;" to "&amp;$E110)))</f>
        <v/>
      </c>
      <c r="L110" s="12">
        <f>IF($A110="","",IF(COUNTIF(SKUs!$A$5:$A$104,$C110)=0,"⚠ this SKU is not on the SKUs tab",IF(AND($D110="",$E110=""),"⚠ needs a from bin, a to bin, or both",IF(AND($D110&lt;&gt;"",COUNTIF(Layout!$D$5:$D$204,$D110)=0),"⚠ the from bin is not on the Layout tab",IF(AND($E110&lt;&gt;"",COUNTIF(Layout!$D$5:$D$204,$E110)=0),"⚠ the to bin is not on the Layout tab",IF($F110&lt;=0,"⚠ quantity must be positive — direction comes from the bins",""))))))</f>
        <v/>
      </c>
    </row>
    <row r="111">
      <c r="A111" s="16" t="n"/>
      <c r="B111" s="9" t="n"/>
      <c r="C111" s="9" t="n"/>
      <c r="D111" s="9" t="n"/>
      <c r="E111" s="9" t="n"/>
      <c r="F111" s="10" t="n"/>
      <c r="G111" s="9" t="n"/>
      <c r="H111" s="9" t="n"/>
      <c r="I111" s="14">
        <f>IF($A111="","",IFERROR(VLOOKUP(IF($D111="",$E111,$D111),Layout!$D$5:$G$204,2,FALSE),""))</f>
        <v/>
      </c>
      <c r="J111" s="13">
        <f>IF($A111="","",$F111*IFERROR(VLOOKUP($C111,SKUs!$A$5:$E$104,3,FALSE),0))</f>
        <v/>
      </c>
      <c r="K111" s="12">
        <f>IF($A111="","",IF($D111="","put away into "&amp;$E111,IF($E111="","picked from "&amp;$D111,"transfer "&amp;$D111&amp;" to "&amp;$E111)))</f>
        <v/>
      </c>
      <c r="L111" s="12">
        <f>IF($A111="","",IF(COUNTIF(SKUs!$A$5:$A$104,$C111)=0,"⚠ this SKU is not on the SKUs tab",IF(AND($D111="",$E111=""),"⚠ needs a from bin, a to bin, or both",IF(AND($D111&lt;&gt;"",COUNTIF(Layout!$D$5:$D$204,$D111)=0),"⚠ the from bin is not on the Layout tab",IF(AND($E111&lt;&gt;"",COUNTIF(Layout!$D$5:$D$204,$E111)=0),"⚠ the to bin is not on the Layout tab",IF($F111&lt;=0,"⚠ quantity must be positive — direction comes from the bins",""))))))</f>
        <v/>
      </c>
    </row>
    <row r="112">
      <c r="A112" s="16" t="n"/>
      <c r="B112" s="9" t="n"/>
      <c r="C112" s="9" t="n"/>
      <c r="D112" s="9" t="n"/>
      <c r="E112" s="9" t="n"/>
      <c r="F112" s="10" t="n"/>
      <c r="G112" s="9" t="n"/>
      <c r="H112" s="9" t="n"/>
      <c r="I112" s="14">
        <f>IF($A112="","",IFERROR(VLOOKUP(IF($D112="",$E112,$D112),Layout!$D$5:$G$204,2,FALSE),""))</f>
        <v/>
      </c>
      <c r="J112" s="13">
        <f>IF($A112="","",$F112*IFERROR(VLOOKUP($C112,SKUs!$A$5:$E$104,3,FALSE),0))</f>
        <v/>
      </c>
      <c r="K112" s="12">
        <f>IF($A112="","",IF($D112="","put away into "&amp;$E112,IF($E112="","picked from "&amp;$D112,"transfer "&amp;$D112&amp;" to "&amp;$E112)))</f>
        <v/>
      </c>
      <c r="L112" s="12">
        <f>IF($A112="","",IF(COUNTIF(SKUs!$A$5:$A$104,$C112)=0,"⚠ this SKU is not on the SKUs tab",IF(AND($D112="",$E112=""),"⚠ needs a from bin, a to bin, or both",IF(AND($D112&lt;&gt;"",COUNTIF(Layout!$D$5:$D$204,$D112)=0),"⚠ the from bin is not on the Layout tab",IF(AND($E112&lt;&gt;"",COUNTIF(Layout!$D$5:$D$204,$E112)=0),"⚠ the to bin is not on the Layout tab",IF($F112&lt;=0,"⚠ quantity must be positive — direction comes from the bins",""))))))</f>
        <v/>
      </c>
    </row>
    <row r="113">
      <c r="A113" s="16" t="n"/>
      <c r="B113" s="9" t="n"/>
      <c r="C113" s="9" t="n"/>
      <c r="D113" s="9" t="n"/>
      <c r="E113" s="9" t="n"/>
      <c r="F113" s="10" t="n"/>
      <c r="G113" s="9" t="n"/>
      <c r="H113" s="9" t="n"/>
      <c r="I113" s="14">
        <f>IF($A113="","",IFERROR(VLOOKUP(IF($D113="",$E113,$D113),Layout!$D$5:$G$204,2,FALSE),""))</f>
        <v/>
      </c>
      <c r="J113" s="13">
        <f>IF($A113="","",$F113*IFERROR(VLOOKUP($C113,SKUs!$A$5:$E$104,3,FALSE),0))</f>
        <v/>
      </c>
      <c r="K113" s="12">
        <f>IF($A113="","",IF($D113="","put away into "&amp;$E113,IF($E113="","picked from "&amp;$D113,"transfer "&amp;$D113&amp;" to "&amp;$E113)))</f>
        <v/>
      </c>
      <c r="L113" s="12">
        <f>IF($A113="","",IF(COUNTIF(SKUs!$A$5:$A$104,$C113)=0,"⚠ this SKU is not on the SKUs tab",IF(AND($D113="",$E113=""),"⚠ needs a from bin, a to bin, or both",IF(AND($D113&lt;&gt;"",COUNTIF(Layout!$D$5:$D$204,$D113)=0),"⚠ the from bin is not on the Layout tab",IF(AND($E113&lt;&gt;"",COUNTIF(Layout!$D$5:$D$204,$E113)=0),"⚠ the to bin is not on the Layout tab",IF($F113&lt;=0,"⚠ quantity must be positive — direction comes from the bins",""))))))</f>
        <v/>
      </c>
    </row>
    <row r="114">
      <c r="A114" s="16" t="n"/>
      <c r="B114" s="9" t="n"/>
      <c r="C114" s="9" t="n"/>
      <c r="D114" s="9" t="n"/>
      <c r="E114" s="9" t="n"/>
      <c r="F114" s="10" t="n"/>
      <c r="G114" s="9" t="n"/>
      <c r="H114" s="9" t="n"/>
      <c r="I114" s="14">
        <f>IF($A114="","",IFERROR(VLOOKUP(IF($D114="",$E114,$D114),Layout!$D$5:$G$204,2,FALSE),""))</f>
        <v/>
      </c>
      <c r="J114" s="13">
        <f>IF($A114="","",$F114*IFERROR(VLOOKUP($C114,SKUs!$A$5:$E$104,3,FALSE),0))</f>
        <v/>
      </c>
      <c r="K114" s="12">
        <f>IF($A114="","",IF($D114="","put away into "&amp;$E114,IF($E114="","picked from "&amp;$D114,"transfer "&amp;$D114&amp;" to "&amp;$E114)))</f>
        <v/>
      </c>
      <c r="L114" s="12">
        <f>IF($A114="","",IF(COUNTIF(SKUs!$A$5:$A$104,$C114)=0,"⚠ this SKU is not on the SKUs tab",IF(AND($D114="",$E114=""),"⚠ needs a from bin, a to bin, or both",IF(AND($D114&lt;&gt;"",COUNTIF(Layout!$D$5:$D$204,$D114)=0),"⚠ the from bin is not on the Layout tab",IF(AND($E114&lt;&gt;"",COUNTIF(Layout!$D$5:$D$204,$E114)=0),"⚠ the to bin is not on the Layout tab",IF($F114&lt;=0,"⚠ quantity must be positive — direction comes from the bins",""))))))</f>
        <v/>
      </c>
    </row>
    <row r="115">
      <c r="A115" s="16" t="n"/>
      <c r="B115" s="9" t="n"/>
      <c r="C115" s="9" t="n"/>
      <c r="D115" s="9" t="n"/>
      <c r="E115" s="9" t="n"/>
      <c r="F115" s="10" t="n"/>
      <c r="G115" s="9" t="n"/>
      <c r="H115" s="9" t="n"/>
      <c r="I115" s="14">
        <f>IF($A115="","",IFERROR(VLOOKUP(IF($D115="",$E115,$D115),Layout!$D$5:$G$204,2,FALSE),""))</f>
        <v/>
      </c>
      <c r="J115" s="13">
        <f>IF($A115="","",$F115*IFERROR(VLOOKUP($C115,SKUs!$A$5:$E$104,3,FALSE),0))</f>
        <v/>
      </c>
      <c r="K115" s="12">
        <f>IF($A115="","",IF($D115="","put away into "&amp;$E115,IF($E115="","picked from "&amp;$D115,"transfer "&amp;$D115&amp;" to "&amp;$E115)))</f>
        <v/>
      </c>
      <c r="L115" s="12">
        <f>IF($A115="","",IF(COUNTIF(SKUs!$A$5:$A$104,$C115)=0,"⚠ this SKU is not on the SKUs tab",IF(AND($D115="",$E115=""),"⚠ needs a from bin, a to bin, or both",IF(AND($D115&lt;&gt;"",COUNTIF(Layout!$D$5:$D$204,$D115)=0),"⚠ the from bin is not on the Layout tab",IF(AND($E115&lt;&gt;"",COUNTIF(Layout!$D$5:$D$204,$E115)=0),"⚠ the to bin is not on the Layout tab",IF($F115&lt;=0,"⚠ quantity must be positive — direction comes from the bins",""))))))</f>
        <v/>
      </c>
    </row>
    <row r="116">
      <c r="A116" s="16" t="n"/>
      <c r="B116" s="9" t="n"/>
      <c r="C116" s="9" t="n"/>
      <c r="D116" s="9" t="n"/>
      <c r="E116" s="9" t="n"/>
      <c r="F116" s="10" t="n"/>
      <c r="G116" s="9" t="n"/>
      <c r="H116" s="9" t="n"/>
      <c r="I116" s="14">
        <f>IF($A116="","",IFERROR(VLOOKUP(IF($D116="",$E116,$D116),Layout!$D$5:$G$204,2,FALSE),""))</f>
        <v/>
      </c>
      <c r="J116" s="13">
        <f>IF($A116="","",$F116*IFERROR(VLOOKUP($C116,SKUs!$A$5:$E$104,3,FALSE),0))</f>
        <v/>
      </c>
      <c r="K116" s="12">
        <f>IF($A116="","",IF($D116="","put away into "&amp;$E116,IF($E116="","picked from "&amp;$D116,"transfer "&amp;$D116&amp;" to "&amp;$E116)))</f>
        <v/>
      </c>
      <c r="L116" s="12">
        <f>IF($A116="","",IF(COUNTIF(SKUs!$A$5:$A$104,$C116)=0,"⚠ this SKU is not on the SKUs tab",IF(AND($D116="",$E116=""),"⚠ needs a from bin, a to bin, or both",IF(AND($D116&lt;&gt;"",COUNTIF(Layout!$D$5:$D$204,$D116)=0),"⚠ the from bin is not on the Layout tab",IF(AND($E116&lt;&gt;"",COUNTIF(Layout!$D$5:$D$204,$E116)=0),"⚠ the to bin is not on the Layout tab",IF($F116&lt;=0,"⚠ quantity must be positive — direction comes from the bins",""))))))</f>
        <v/>
      </c>
    </row>
    <row r="117">
      <c r="A117" s="16" t="n"/>
      <c r="B117" s="9" t="n"/>
      <c r="C117" s="9" t="n"/>
      <c r="D117" s="9" t="n"/>
      <c r="E117" s="9" t="n"/>
      <c r="F117" s="10" t="n"/>
      <c r="G117" s="9" t="n"/>
      <c r="H117" s="9" t="n"/>
      <c r="I117" s="14">
        <f>IF($A117="","",IFERROR(VLOOKUP(IF($D117="",$E117,$D117),Layout!$D$5:$G$204,2,FALSE),""))</f>
        <v/>
      </c>
      <c r="J117" s="13">
        <f>IF($A117="","",$F117*IFERROR(VLOOKUP($C117,SKUs!$A$5:$E$104,3,FALSE),0))</f>
        <v/>
      </c>
      <c r="K117" s="12">
        <f>IF($A117="","",IF($D117="","put away into "&amp;$E117,IF($E117="","picked from "&amp;$D117,"transfer "&amp;$D117&amp;" to "&amp;$E117)))</f>
        <v/>
      </c>
      <c r="L117" s="12">
        <f>IF($A117="","",IF(COUNTIF(SKUs!$A$5:$A$104,$C117)=0,"⚠ this SKU is not on the SKUs tab",IF(AND($D117="",$E117=""),"⚠ needs a from bin, a to bin, or both",IF(AND($D117&lt;&gt;"",COUNTIF(Layout!$D$5:$D$204,$D117)=0),"⚠ the from bin is not on the Layout tab",IF(AND($E117&lt;&gt;"",COUNTIF(Layout!$D$5:$D$204,$E117)=0),"⚠ the to bin is not on the Layout tab",IF($F117&lt;=0,"⚠ quantity must be positive — direction comes from the bins",""))))))</f>
        <v/>
      </c>
    </row>
    <row r="118">
      <c r="A118" s="16" t="n"/>
      <c r="B118" s="9" t="n"/>
      <c r="C118" s="9" t="n"/>
      <c r="D118" s="9" t="n"/>
      <c r="E118" s="9" t="n"/>
      <c r="F118" s="10" t="n"/>
      <c r="G118" s="9" t="n"/>
      <c r="H118" s="9" t="n"/>
      <c r="I118" s="14">
        <f>IF($A118="","",IFERROR(VLOOKUP(IF($D118="",$E118,$D118),Layout!$D$5:$G$204,2,FALSE),""))</f>
        <v/>
      </c>
      <c r="J118" s="13">
        <f>IF($A118="","",$F118*IFERROR(VLOOKUP($C118,SKUs!$A$5:$E$104,3,FALSE),0))</f>
        <v/>
      </c>
      <c r="K118" s="12">
        <f>IF($A118="","",IF($D118="","put away into "&amp;$E118,IF($E118="","picked from "&amp;$D118,"transfer "&amp;$D118&amp;" to "&amp;$E118)))</f>
        <v/>
      </c>
      <c r="L118" s="12">
        <f>IF($A118="","",IF(COUNTIF(SKUs!$A$5:$A$104,$C118)=0,"⚠ this SKU is not on the SKUs tab",IF(AND($D118="",$E118=""),"⚠ needs a from bin, a to bin, or both",IF(AND($D118&lt;&gt;"",COUNTIF(Layout!$D$5:$D$204,$D118)=0),"⚠ the from bin is not on the Layout tab",IF(AND($E118&lt;&gt;"",COUNTIF(Layout!$D$5:$D$204,$E118)=0),"⚠ the to bin is not on the Layout tab",IF($F118&lt;=0,"⚠ quantity must be positive — direction comes from the bins",""))))))</f>
        <v/>
      </c>
    </row>
    <row r="119">
      <c r="A119" s="16" t="n"/>
      <c r="B119" s="9" t="n"/>
      <c r="C119" s="9" t="n"/>
      <c r="D119" s="9" t="n"/>
      <c r="E119" s="9" t="n"/>
      <c r="F119" s="10" t="n"/>
      <c r="G119" s="9" t="n"/>
      <c r="H119" s="9" t="n"/>
      <c r="I119" s="14">
        <f>IF($A119="","",IFERROR(VLOOKUP(IF($D119="",$E119,$D119),Layout!$D$5:$G$204,2,FALSE),""))</f>
        <v/>
      </c>
      <c r="J119" s="13">
        <f>IF($A119="","",$F119*IFERROR(VLOOKUP($C119,SKUs!$A$5:$E$104,3,FALSE),0))</f>
        <v/>
      </c>
      <c r="K119" s="12">
        <f>IF($A119="","",IF($D119="","put away into "&amp;$E119,IF($E119="","picked from "&amp;$D119,"transfer "&amp;$D119&amp;" to "&amp;$E119)))</f>
        <v/>
      </c>
      <c r="L119" s="12">
        <f>IF($A119="","",IF(COUNTIF(SKUs!$A$5:$A$104,$C119)=0,"⚠ this SKU is not on the SKUs tab",IF(AND($D119="",$E119=""),"⚠ needs a from bin, a to bin, or both",IF(AND($D119&lt;&gt;"",COUNTIF(Layout!$D$5:$D$204,$D119)=0),"⚠ the from bin is not on the Layout tab",IF(AND($E119&lt;&gt;"",COUNTIF(Layout!$D$5:$D$204,$E119)=0),"⚠ the to bin is not on the Layout tab",IF($F119&lt;=0,"⚠ quantity must be positive — direction comes from the bins",""))))))</f>
        <v/>
      </c>
    </row>
    <row r="120">
      <c r="A120" s="16" t="n"/>
      <c r="B120" s="9" t="n"/>
      <c r="C120" s="9" t="n"/>
      <c r="D120" s="9" t="n"/>
      <c r="E120" s="9" t="n"/>
      <c r="F120" s="10" t="n"/>
      <c r="G120" s="9" t="n"/>
      <c r="H120" s="9" t="n"/>
      <c r="I120" s="14">
        <f>IF($A120="","",IFERROR(VLOOKUP(IF($D120="",$E120,$D120),Layout!$D$5:$G$204,2,FALSE),""))</f>
        <v/>
      </c>
      <c r="J120" s="13">
        <f>IF($A120="","",$F120*IFERROR(VLOOKUP($C120,SKUs!$A$5:$E$104,3,FALSE),0))</f>
        <v/>
      </c>
      <c r="K120" s="12">
        <f>IF($A120="","",IF($D120="","put away into "&amp;$E120,IF($E120="","picked from "&amp;$D120,"transfer "&amp;$D120&amp;" to "&amp;$E120)))</f>
        <v/>
      </c>
      <c r="L120" s="12">
        <f>IF($A120="","",IF(COUNTIF(SKUs!$A$5:$A$104,$C120)=0,"⚠ this SKU is not on the SKUs tab",IF(AND($D120="",$E120=""),"⚠ needs a from bin, a to bin, or both",IF(AND($D120&lt;&gt;"",COUNTIF(Layout!$D$5:$D$204,$D120)=0),"⚠ the from bin is not on the Layout tab",IF(AND($E120&lt;&gt;"",COUNTIF(Layout!$D$5:$D$204,$E120)=0),"⚠ the to bin is not on the Layout tab",IF($F120&lt;=0,"⚠ quantity must be positive — direction comes from the bins",""))))))</f>
        <v/>
      </c>
    </row>
    <row r="121">
      <c r="A121" s="16" t="n"/>
      <c r="B121" s="9" t="n"/>
      <c r="C121" s="9" t="n"/>
      <c r="D121" s="9" t="n"/>
      <c r="E121" s="9" t="n"/>
      <c r="F121" s="10" t="n"/>
      <c r="G121" s="9" t="n"/>
      <c r="H121" s="9" t="n"/>
      <c r="I121" s="14">
        <f>IF($A121="","",IFERROR(VLOOKUP(IF($D121="",$E121,$D121),Layout!$D$5:$G$204,2,FALSE),""))</f>
        <v/>
      </c>
      <c r="J121" s="13">
        <f>IF($A121="","",$F121*IFERROR(VLOOKUP($C121,SKUs!$A$5:$E$104,3,FALSE),0))</f>
        <v/>
      </c>
      <c r="K121" s="12">
        <f>IF($A121="","",IF($D121="","put away into "&amp;$E121,IF($E121="","picked from "&amp;$D121,"transfer "&amp;$D121&amp;" to "&amp;$E121)))</f>
        <v/>
      </c>
      <c r="L121" s="12">
        <f>IF($A121="","",IF(COUNTIF(SKUs!$A$5:$A$104,$C121)=0,"⚠ this SKU is not on the SKUs tab",IF(AND($D121="",$E121=""),"⚠ needs a from bin, a to bin, or both",IF(AND($D121&lt;&gt;"",COUNTIF(Layout!$D$5:$D$204,$D121)=0),"⚠ the from bin is not on the Layout tab",IF(AND($E121&lt;&gt;"",COUNTIF(Layout!$D$5:$D$204,$E121)=0),"⚠ the to bin is not on the Layout tab",IF($F121&lt;=0,"⚠ quantity must be positive — direction comes from the bins",""))))))</f>
        <v/>
      </c>
    </row>
    <row r="122">
      <c r="A122" s="16" t="n"/>
      <c r="B122" s="9" t="n"/>
      <c r="C122" s="9" t="n"/>
      <c r="D122" s="9" t="n"/>
      <c r="E122" s="9" t="n"/>
      <c r="F122" s="10" t="n"/>
      <c r="G122" s="9" t="n"/>
      <c r="H122" s="9" t="n"/>
      <c r="I122" s="14">
        <f>IF($A122="","",IFERROR(VLOOKUP(IF($D122="",$E122,$D122),Layout!$D$5:$G$204,2,FALSE),""))</f>
        <v/>
      </c>
      <c r="J122" s="13">
        <f>IF($A122="","",$F122*IFERROR(VLOOKUP($C122,SKUs!$A$5:$E$104,3,FALSE),0))</f>
        <v/>
      </c>
      <c r="K122" s="12">
        <f>IF($A122="","",IF($D122="","put away into "&amp;$E122,IF($E122="","picked from "&amp;$D122,"transfer "&amp;$D122&amp;" to "&amp;$E122)))</f>
        <v/>
      </c>
      <c r="L122" s="12">
        <f>IF($A122="","",IF(COUNTIF(SKUs!$A$5:$A$104,$C122)=0,"⚠ this SKU is not on the SKUs tab",IF(AND($D122="",$E122=""),"⚠ needs a from bin, a to bin, or both",IF(AND($D122&lt;&gt;"",COUNTIF(Layout!$D$5:$D$204,$D122)=0),"⚠ the from bin is not on the Layout tab",IF(AND($E122&lt;&gt;"",COUNTIF(Layout!$D$5:$D$204,$E122)=0),"⚠ the to bin is not on the Layout tab",IF($F122&lt;=0,"⚠ quantity must be positive — direction comes from the bins",""))))))</f>
        <v/>
      </c>
    </row>
    <row r="123">
      <c r="A123" s="16" t="n"/>
      <c r="B123" s="9" t="n"/>
      <c r="C123" s="9" t="n"/>
      <c r="D123" s="9" t="n"/>
      <c r="E123" s="9" t="n"/>
      <c r="F123" s="10" t="n"/>
      <c r="G123" s="9" t="n"/>
      <c r="H123" s="9" t="n"/>
      <c r="I123" s="14">
        <f>IF($A123="","",IFERROR(VLOOKUP(IF($D123="",$E123,$D123),Layout!$D$5:$G$204,2,FALSE),""))</f>
        <v/>
      </c>
      <c r="J123" s="13">
        <f>IF($A123="","",$F123*IFERROR(VLOOKUP($C123,SKUs!$A$5:$E$104,3,FALSE),0))</f>
        <v/>
      </c>
      <c r="K123" s="12">
        <f>IF($A123="","",IF($D123="","put away into "&amp;$E123,IF($E123="","picked from "&amp;$D123,"transfer "&amp;$D123&amp;" to "&amp;$E123)))</f>
        <v/>
      </c>
      <c r="L123" s="12">
        <f>IF($A123="","",IF(COUNTIF(SKUs!$A$5:$A$104,$C123)=0,"⚠ this SKU is not on the SKUs tab",IF(AND($D123="",$E123=""),"⚠ needs a from bin, a to bin, or both",IF(AND($D123&lt;&gt;"",COUNTIF(Layout!$D$5:$D$204,$D123)=0),"⚠ the from bin is not on the Layout tab",IF(AND($E123&lt;&gt;"",COUNTIF(Layout!$D$5:$D$204,$E123)=0),"⚠ the to bin is not on the Layout tab",IF($F123&lt;=0,"⚠ quantity must be positive — direction comes from the bins",""))))))</f>
        <v/>
      </c>
    </row>
    <row r="124">
      <c r="A124" s="16" t="n"/>
      <c r="B124" s="9" t="n"/>
      <c r="C124" s="9" t="n"/>
      <c r="D124" s="9" t="n"/>
      <c r="E124" s="9" t="n"/>
      <c r="F124" s="10" t="n"/>
      <c r="G124" s="9" t="n"/>
      <c r="H124" s="9" t="n"/>
      <c r="I124" s="14">
        <f>IF($A124="","",IFERROR(VLOOKUP(IF($D124="",$E124,$D124),Layout!$D$5:$G$204,2,FALSE),""))</f>
        <v/>
      </c>
      <c r="J124" s="13">
        <f>IF($A124="","",$F124*IFERROR(VLOOKUP($C124,SKUs!$A$5:$E$104,3,FALSE),0))</f>
        <v/>
      </c>
      <c r="K124" s="12">
        <f>IF($A124="","",IF($D124="","put away into "&amp;$E124,IF($E124="","picked from "&amp;$D124,"transfer "&amp;$D124&amp;" to "&amp;$E124)))</f>
        <v/>
      </c>
      <c r="L124" s="12">
        <f>IF($A124="","",IF(COUNTIF(SKUs!$A$5:$A$104,$C124)=0,"⚠ this SKU is not on the SKUs tab",IF(AND($D124="",$E124=""),"⚠ needs a from bin, a to bin, or both",IF(AND($D124&lt;&gt;"",COUNTIF(Layout!$D$5:$D$204,$D124)=0),"⚠ the from bin is not on the Layout tab",IF(AND($E124&lt;&gt;"",COUNTIF(Layout!$D$5:$D$204,$E124)=0),"⚠ the to bin is not on the Layout tab",IF($F124&lt;=0,"⚠ quantity must be positive — direction comes from the bins",""))))))</f>
        <v/>
      </c>
    </row>
    <row r="125">
      <c r="A125" s="16" t="n"/>
      <c r="B125" s="9" t="n"/>
      <c r="C125" s="9" t="n"/>
      <c r="D125" s="9" t="n"/>
      <c r="E125" s="9" t="n"/>
      <c r="F125" s="10" t="n"/>
      <c r="G125" s="9" t="n"/>
      <c r="H125" s="9" t="n"/>
      <c r="I125" s="14">
        <f>IF($A125="","",IFERROR(VLOOKUP(IF($D125="",$E125,$D125),Layout!$D$5:$G$204,2,FALSE),""))</f>
        <v/>
      </c>
      <c r="J125" s="13">
        <f>IF($A125="","",$F125*IFERROR(VLOOKUP($C125,SKUs!$A$5:$E$104,3,FALSE),0))</f>
        <v/>
      </c>
      <c r="K125" s="12">
        <f>IF($A125="","",IF($D125="","put away into "&amp;$E125,IF($E125="","picked from "&amp;$D125,"transfer "&amp;$D125&amp;" to "&amp;$E125)))</f>
        <v/>
      </c>
      <c r="L125" s="12">
        <f>IF($A125="","",IF(COUNTIF(SKUs!$A$5:$A$104,$C125)=0,"⚠ this SKU is not on the SKUs tab",IF(AND($D125="",$E125=""),"⚠ needs a from bin, a to bin, or both",IF(AND($D125&lt;&gt;"",COUNTIF(Layout!$D$5:$D$204,$D125)=0),"⚠ the from bin is not on the Layout tab",IF(AND($E125&lt;&gt;"",COUNTIF(Layout!$D$5:$D$204,$E125)=0),"⚠ the to bin is not on the Layout tab",IF($F125&lt;=0,"⚠ quantity must be positive — direction comes from the bins",""))))))</f>
        <v/>
      </c>
    </row>
    <row r="126">
      <c r="A126" s="16" t="n"/>
      <c r="B126" s="9" t="n"/>
      <c r="C126" s="9" t="n"/>
      <c r="D126" s="9" t="n"/>
      <c r="E126" s="9" t="n"/>
      <c r="F126" s="10" t="n"/>
      <c r="G126" s="9" t="n"/>
      <c r="H126" s="9" t="n"/>
      <c r="I126" s="14">
        <f>IF($A126="","",IFERROR(VLOOKUP(IF($D126="",$E126,$D126),Layout!$D$5:$G$204,2,FALSE),""))</f>
        <v/>
      </c>
      <c r="J126" s="13">
        <f>IF($A126="","",$F126*IFERROR(VLOOKUP($C126,SKUs!$A$5:$E$104,3,FALSE),0))</f>
        <v/>
      </c>
      <c r="K126" s="12">
        <f>IF($A126="","",IF($D126="","put away into "&amp;$E126,IF($E126="","picked from "&amp;$D126,"transfer "&amp;$D126&amp;" to "&amp;$E126)))</f>
        <v/>
      </c>
      <c r="L126" s="12">
        <f>IF($A126="","",IF(COUNTIF(SKUs!$A$5:$A$104,$C126)=0,"⚠ this SKU is not on the SKUs tab",IF(AND($D126="",$E126=""),"⚠ needs a from bin, a to bin, or both",IF(AND($D126&lt;&gt;"",COUNTIF(Layout!$D$5:$D$204,$D126)=0),"⚠ the from bin is not on the Layout tab",IF(AND($E126&lt;&gt;"",COUNTIF(Layout!$D$5:$D$204,$E126)=0),"⚠ the to bin is not on the Layout tab",IF($F126&lt;=0,"⚠ quantity must be positive — direction comes from the bins",""))))))</f>
        <v/>
      </c>
    </row>
    <row r="127">
      <c r="A127" s="16" t="n"/>
      <c r="B127" s="9" t="n"/>
      <c r="C127" s="9" t="n"/>
      <c r="D127" s="9" t="n"/>
      <c r="E127" s="9" t="n"/>
      <c r="F127" s="10" t="n"/>
      <c r="G127" s="9" t="n"/>
      <c r="H127" s="9" t="n"/>
      <c r="I127" s="14">
        <f>IF($A127="","",IFERROR(VLOOKUP(IF($D127="",$E127,$D127),Layout!$D$5:$G$204,2,FALSE),""))</f>
        <v/>
      </c>
      <c r="J127" s="13">
        <f>IF($A127="","",$F127*IFERROR(VLOOKUP($C127,SKUs!$A$5:$E$104,3,FALSE),0))</f>
        <v/>
      </c>
      <c r="K127" s="12">
        <f>IF($A127="","",IF($D127="","put away into "&amp;$E127,IF($E127="","picked from "&amp;$D127,"transfer "&amp;$D127&amp;" to "&amp;$E127)))</f>
        <v/>
      </c>
      <c r="L127" s="12">
        <f>IF($A127="","",IF(COUNTIF(SKUs!$A$5:$A$104,$C127)=0,"⚠ this SKU is not on the SKUs tab",IF(AND($D127="",$E127=""),"⚠ needs a from bin, a to bin, or both",IF(AND($D127&lt;&gt;"",COUNTIF(Layout!$D$5:$D$204,$D127)=0),"⚠ the from bin is not on the Layout tab",IF(AND($E127&lt;&gt;"",COUNTIF(Layout!$D$5:$D$204,$E127)=0),"⚠ the to bin is not on the Layout tab",IF($F127&lt;=0,"⚠ quantity must be positive — direction comes from the bins",""))))))</f>
        <v/>
      </c>
    </row>
    <row r="128">
      <c r="A128" s="16" t="n"/>
      <c r="B128" s="9" t="n"/>
      <c r="C128" s="9" t="n"/>
      <c r="D128" s="9" t="n"/>
      <c r="E128" s="9" t="n"/>
      <c r="F128" s="10" t="n"/>
      <c r="G128" s="9" t="n"/>
      <c r="H128" s="9" t="n"/>
      <c r="I128" s="14">
        <f>IF($A128="","",IFERROR(VLOOKUP(IF($D128="",$E128,$D128),Layout!$D$5:$G$204,2,FALSE),""))</f>
        <v/>
      </c>
      <c r="J128" s="13">
        <f>IF($A128="","",$F128*IFERROR(VLOOKUP($C128,SKUs!$A$5:$E$104,3,FALSE),0))</f>
        <v/>
      </c>
      <c r="K128" s="12">
        <f>IF($A128="","",IF($D128="","put away into "&amp;$E128,IF($E128="","picked from "&amp;$D128,"transfer "&amp;$D128&amp;" to "&amp;$E128)))</f>
        <v/>
      </c>
      <c r="L128" s="12">
        <f>IF($A128="","",IF(COUNTIF(SKUs!$A$5:$A$104,$C128)=0,"⚠ this SKU is not on the SKUs tab",IF(AND($D128="",$E128=""),"⚠ needs a from bin, a to bin, or both",IF(AND($D128&lt;&gt;"",COUNTIF(Layout!$D$5:$D$204,$D128)=0),"⚠ the from bin is not on the Layout tab",IF(AND($E128&lt;&gt;"",COUNTIF(Layout!$D$5:$D$204,$E128)=0),"⚠ the to bin is not on the Layout tab",IF($F128&lt;=0,"⚠ quantity must be positive — direction comes from the bins",""))))))</f>
        <v/>
      </c>
    </row>
    <row r="129">
      <c r="A129" s="16" t="n"/>
      <c r="B129" s="9" t="n"/>
      <c r="C129" s="9" t="n"/>
      <c r="D129" s="9" t="n"/>
      <c r="E129" s="9" t="n"/>
      <c r="F129" s="10" t="n"/>
      <c r="G129" s="9" t="n"/>
      <c r="H129" s="9" t="n"/>
      <c r="I129" s="14">
        <f>IF($A129="","",IFERROR(VLOOKUP(IF($D129="",$E129,$D129),Layout!$D$5:$G$204,2,FALSE),""))</f>
        <v/>
      </c>
      <c r="J129" s="13">
        <f>IF($A129="","",$F129*IFERROR(VLOOKUP($C129,SKUs!$A$5:$E$104,3,FALSE),0))</f>
        <v/>
      </c>
      <c r="K129" s="12">
        <f>IF($A129="","",IF($D129="","put away into "&amp;$E129,IF($E129="","picked from "&amp;$D129,"transfer "&amp;$D129&amp;" to "&amp;$E129)))</f>
        <v/>
      </c>
      <c r="L129" s="12">
        <f>IF($A129="","",IF(COUNTIF(SKUs!$A$5:$A$104,$C129)=0,"⚠ this SKU is not on the SKUs tab",IF(AND($D129="",$E129=""),"⚠ needs a from bin, a to bin, or both",IF(AND($D129&lt;&gt;"",COUNTIF(Layout!$D$5:$D$204,$D129)=0),"⚠ the from bin is not on the Layout tab",IF(AND($E129&lt;&gt;"",COUNTIF(Layout!$D$5:$D$204,$E129)=0),"⚠ the to bin is not on the Layout tab",IF($F129&lt;=0,"⚠ quantity must be positive — direction comes from the bins",""))))))</f>
        <v/>
      </c>
    </row>
    <row r="130">
      <c r="A130" s="16" t="n"/>
      <c r="B130" s="9" t="n"/>
      <c r="C130" s="9" t="n"/>
      <c r="D130" s="9" t="n"/>
      <c r="E130" s="9" t="n"/>
      <c r="F130" s="10" t="n"/>
      <c r="G130" s="9" t="n"/>
      <c r="H130" s="9" t="n"/>
      <c r="I130" s="14">
        <f>IF($A130="","",IFERROR(VLOOKUP(IF($D130="",$E130,$D130),Layout!$D$5:$G$204,2,FALSE),""))</f>
        <v/>
      </c>
      <c r="J130" s="13">
        <f>IF($A130="","",$F130*IFERROR(VLOOKUP($C130,SKUs!$A$5:$E$104,3,FALSE),0))</f>
        <v/>
      </c>
      <c r="K130" s="12">
        <f>IF($A130="","",IF($D130="","put away into "&amp;$E130,IF($E130="","picked from "&amp;$D130,"transfer "&amp;$D130&amp;" to "&amp;$E130)))</f>
        <v/>
      </c>
      <c r="L130" s="12">
        <f>IF($A130="","",IF(COUNTIF(SKUs!$A$5:$A$104,$C130)=0,"⚠ this SKU is not on the SKUs tab",IF(AND($D130="",$E130=""),"⚠ needs a from bin, a to bin, or both",IF(AND($D130&lt;&gt;"",COUNTIF(Layout!$D$5:$D$204,$D130)=0),"⚠ the from bin is not on the Layout tab",IF(AND($E130&lt;&gt;"",COUNTIF(Layout!$D$5:$D$204,$E130)=0),"⚠ the to bin is not on the Layout tab",IF($F130&lt;=0,"⚠ quantity must be positive — direction comes from the bins",""))))))</f>
        <v/>
      </c>
    </row>
    <row r="131">
      <c r="A131" s="16" t="n"/>
      <c r="B131" s="9" t="n"/>
      <c r="C131" s="9" t="n"/>
      <c r="D131" s="9" t="n"/>
      <c r="E131" s="9" t="n"/>
      <c r="F131" s="10" t="n"/>
      <c r="G131" s="9" t="n"/>
      <c r="H131" s="9" t="n"/>
      <c r="I131" s="14">
        <f>IF($A131="","",IFERROR(VLOOKUP(IF($D131="",$E131,$D131),Layout!$D$5:$G$204,2,FALSE),""))</f>
        <v/>
      </c>
      <c r="J131" s="13">
        <f>IF($A131="","",$F131*IFERROR(VLOOKUP($C131,SKUs!$A$5:$E$104,3,FALSE),0))</f>
        <v/>
      </c>
      <c r="K131" s="12">
        <f>IF($A131="","",IF($D131="","put away into "&amp;$E131,IF($E131="","picked from "&amp;$D131,"transfer "&amp;$D131&amp;" to "&amp;$E131)))</f>
        <v/>
      </c>
      <c r="L131" s="12">
        <f>IF($A131="","",IF(COUNTIF(SKUs!$A$5:$A$104,$C131)=0,"⚠ this SKU is not on the SKUs tab",IF(AND($D131="",$E131=""),"⚠ needs a from bin, a to bin, or both",IF(AND($D131&lt;&gt;"",COUNTIF(Layout!$D$5:$D$204,$D131)=0),"⚠ the from bin is not on the Layout tab",IF(AND($E131&lt;&gt;"",COUNTIF(Layout!$D$5:$D$204,$E131)=0),"⚠ the to bin is not on the Layout tab",IF($F131&lt;=0,"⚠ quantity must be positive — direction comes from the bins",""))))))</f>
        <v/>
      </c>
    </row>
    <row r="132">
      <c r="A132" s="16" t="n"/>
      <c r="B132" s="9" t="n"/>
      <c r="C132" s="9" t="n"/>
      <c r="D132" s="9" t="n"/>
      <c r="E132" s="9" t="n"/>
      <c r="F132" s="10" t="n"/>
      <c r="G132" s="9" t="n"/>
      <c r="H132" s="9" t="n"/>
      <c r="I132" s="14">
        <f>IF($A132="","",IFERROR(VLOOKUP(IF($D132="",$E132,$D132),Layout!$D$5:$G$204,2,FALSE),""))</f>
        <v/>
      </c>
      <c r="J132" s="13">
        <f>IF($A132="","",$F132*IFERROR(VLOOKUP($C132,SKUs!$A$5:$E$104,3,FALSE),0))</f>
        <v/>
      </c>
      <c r="K132" s="12">
        <f>IF($A132="","",IF($D132="","put away into "&amp;$E132,IF($E132="","picked from "&amp;$D132,"transfer "&amp;$D132&amp;" to "&amp;$E132)))</f>
        <v/>
      </c>
      <c r="L132" s="12">
        <f>IF($A132="","",IF(COUNTIF(SKUs!$A$5:$A$104,$C132)=0,"⚠ this SKU is not on the SKUs tab",IF(AND($D132="",$E132=""),"⚠ needs a from bin, a to bin, or both",IF(AND($D132&lt;&gt;"",COUNTIF(Layout!$D$5:$D$204,$D132)=0),"⚠ the from bin is not on the Layout tab",IF(AND($E132&lt;&gt;"",COUNTIF(Layout!$D$5:$D$204,$E132)=0),"⚠ the to bin is not on the Layout tab",IF($F132&lt;=0,"⚠ quantity must be positive — direction comes from the bins",""))))))</f>
        <v/>
      </c>
    </row>
    <row r="133">
      <c r="A133" s="16" t="n"/>
      <c r="B133" s="9" t="n"/>
      <c r="C133" s="9" t="n"/>
      <c r="D133" s="9" t="n"/>
      <c r="E133" s="9" t="n"/>
      <c r="F133" s="10" t="n"/>
      <c r="G133" s="9" t="n"/>
      <c r="H133" s="9" t="n"/>
      <c r="I133" s="14">
        <f>IF($A133="","",IFERROR(VLOOKUP(IF($D133="",$E133,$D133),Layout!$D$5:$G$204,2,FALSE),""))</f>
        <v/>
      </c>
      <c r="J133" s="13">
        <f>IF($A133="","",$F133*IFERROR(VLOOKUP($C133,SKUs!$A$5:$E$104,3,FALSE),0))</f>
        <v/>
      </c>
      <c r="K133" s="12">
        <f>IF($A133="","",IF($D133="","put away into "&amp;$E133,IF($E133="","picked from "&amp;$D133,"transfer "&amp;$D133&amp;" to "&amp;$E133)))</f>
        <v/>
      </c>
      <c r="L133" s="12">
        <f>IF($A133="","",IF(COUNTIF(SKUs!$A$5:$A$104,$C133)=0,"⚠ this SKU is not on the SKUs tab",IF(AND($D133="",$E133=""),"⚠ needs a from bin, a to bin, or both",IF(AND($D133&lt;&gt;"",COUNTIF(Layout!$D$5:$D$204,$D133)=0),"⚠ the from bin is not on the Layout tab",IF(AND($E133&lt;&gt;"",COUNTIF(Layout!$D$5:$D$204,$E133)=0),"⚠ the to bin is not on the Layout tab",IF($F133&lt;=0,"⚠ quantity must be positive — direction comes from the bins",""))))))</f>
        <v/>
      </c>
    </row>
    <row r="134">
      <c r="A134" s="16" t="n"/>
      <c r="B134" s="9" t="n"/>
      <c r="C134" s="9" t="n"/>
      <c r="D134" s="9" t="n"/>
      <c r="E134" s="9" t="n"/>
      <c r="F134" s="10" t="n"/>
      <c r="G134" s="9" t="n"/>
      <c r="H134" s="9" t="n"/>
      <c r="I134" s="14">
        <f>IF($A134="","",IFERROR(VLOOKUP(IF($D134="",$E134,$D134),Layout!$D$5:$G$204,2,FALSE),""))</f>
        <v/>
      </c>
      <c r="J134" s="13">
        <f>IF($A134="","",$F134*IFERROR(VLOOKUP($C134,SKUs!$A$5:$E$104,3,FALSE),0))</f>
        <v/>
      </c>
      <c r="K134" s="12">
        <f>IF($A134="","",IF($D134="","put away into "&amp;$E134,IF($E134="","picked from "&amp;$D134,"transfer "&amp;$D134&amp;" to "&amp;$E134)))</f>
        <v/>
      </c>
      <c r="L134" s="12">
        <f>IF($A134="","",IF(COUNTIF(SKUs!$A$5:$A$104,$C134)=0,"⚠ this SKU is not on the SKUs tab",IF(AND($D134="",$E134=""),"⚠ needs a from bin, a to bin, or both",IF(AND($D134&lt;&gt;"",COUNTIF(Layout!$D$5:$D$204,$D134)=0),"⚠ the from bin is not on the Layout tab",IF(AND($E134&lt;&gt;"",COUNTIF(Layout!$D$5:$D$204,$E134)=0),"⚠ the to bin is not on the Layout tab",IF($F134&lt;=0,"⚠ quantity must be positive — direction comes from the bins",""))))))</f>
        <v/>
      </c>
    </row>
    <row r="135">
      <c r="A135" s="16" t="n"/>
      <c r="B135" s="9" t="n"/>
      <c r="C135" s="9" t="n"/>
      <c r="D135" s="9" t="n"/>
      <c r="E135" s="9" t="n"/>
      <c r="F135" s="10" t="n"/>
      <c r="G135" s="9" t="n"/>
      <c r="H135" s="9" t="n"/>
      <c r="I135" s="14">
        <f>IF($A135="","",IFERROR(VLOOKUP(IF($D135="",$E135,$D135),Layout!$D$5:$G$204,2,FALSE),""))</f>
        <v/>
      </c>
      <c r="J135" s="13">
        <f>IF($A135="","",$F135*IFERROR(VLOOKUP($C135,SKUs!$A$5:$E$104,3,FALSE),0))</f>
        <v/>
      </c>
      <c r="K135" s="12">
        <f>IF($A135="","",IF($D135="","put away into "&amp;$E135,IF($E135="","picked from "&amp;$D135,"transfer "&amp;$D135&amp;" to "&amp;$E135)))</f>
        <v/>
      </c>
      <c r="L135" s="12">
        <f>IF($A135="","",IF(COUNTIF(SKUs!$A$5:$A$104,$C135)=0,"⚠ this SKU is not on the SKUs tab",IF(AND($D135="",$E135=""),"⚠ needs a from bin, a to bin, or both",IF(AND($D135&lt;&gt;"",COUNTIF(Layout!$D$5:$D$204,$D135)=0),"⚠ the from bin is not on the Layout tab",IF(AND($E135&lt;&gt;"",COUNTIF(Layout!$D$5:$D$204,$E135)=0),"⚠ the to bin is not on the Layout tab",IF($F135&lt;=0,"⚠ quantity must be positive — direction comes from the bins",""))))))</f>
        <v/>
      </c>
    </row>
    <row r="136">
      <c r="A136" s="16" t="n"/>
      <c r="B136" s="9" t="n"/>
      <c r="C136" s="9" t="n"/>
      <c r="D136" s="9" t="n"/>
      <c r="E136" s="9" t="n"/>
      <c r="F136" s="10" t="n"/>
      <c r="G136" s="9" t="n"/>
      <c r="H136" s="9" t="n"/>
      <c r="I136" s="14">
        <f>IF($A136="","",IFERROR(VLOOKUP(IF($D136="",$E136,$D136),Layout!$D$5:$G$204,2,FALSE),""))</f>
        <v/>
      </c>
      <c r="J136" s="13">
        <f>IF($A136="","",$F136*IFERROR(VLOOKUP($C136,SKUs!$A$5:$E$104,3,FALSE),0))</f>
        <v/>
      </c>
      <c r="K136" s="12">
        <f>IF($A136="","",IF($D136="","put away into "&amp;$E136,IF($E136="","picked from "&amp;$D136,"transfer "&amp;$D136&amp;" to "&amp;$E136)))</f>
        <v/>
      </c>
      <c r="L136" s="12">
        <f>IF($A136="","",IF(COUNTIF(SKUs!$A$5:$A$104,$C136)=0,"⚠ this SKU is not on the SKUs tab",IF(AND($D136="",$E136=""),"⚠ needs a from bin, a to bin, or both",IF(AND($D136&lt;&gt;"",COUNTIF(Layout!$D$5:$D$204,$D136)=0),"⚠ the from bin is not on the Layout tab",IF(AND($E136&lt;&gt;"",COUNTIF(Layout!$D$5:$D$204,$E136)=0),"⚠ the to bin is not on the Layout tab",IF($F136&lt;=0,"⚠ quantity must be positive — direction comes from the bins",""))))))</f>
        <v/>
      </c>
    </row>
    <row r="137">
      <c r="A137" s="16" t="n"/>
      <c r="B137" s="9" t="n"/>
      <c r="C137" s="9" t="n"/>
      <c r="D137" s="9" t="n"/>
      <c r="E137" s="9" t="n"/>
      <c r="F137" s="10" t="n"/>
      <c r="G137" s="9" t="n"/>
      <c r="H137" s="9" t="n"/>
      <c r="I137" s="14">
        <f>IF($A137="","",IFERROR(VLOOKUP(IF($D137="",$E137,$D137),Layout!$D$5:$G$204,2,FALSE),""))</f>
        <v/>
      </c>
      <c r="J137" s="13">
        <f>IF($A137="","",$F137*IFERROR(VLOOKUP($C137,SKUs!$A$5:$E$104,3,FALSE),0))</f>
        <v/>
      </c>
      <c r="K137" s="12">
        <f>IF($A137="","",IF($D137="","put away into "&amp;$E137,IF($E137="","picked from "&amp;$D137,"transfer "&amp;$D137&amp;" to "&amp;$E137)))</f>
        <v/>
      </c>
      <c r="L137" s="12">
        <f>IF($A137="","",IF(COUNTIF(SKUs!$A$5:$A$104,$C137)=0,"⚠ this SKU is not on the SKUs tab",IF(AND($D137="",$E137=""),"⚠ needs a from bin, a to bin, or both",IF(AND($D137&lt;&gt;"",COUNTIF(Layout!$D$5:$D$204,$D137)=0),"⚠ the from bin is not on the Layout tab",IF(AND($E137&lt;&gt;"",COUNTIF(Layout!$D$5:$D$204,$E137)=0),"⚠ the to bin is not on the Layout tab",IF($F137&lt;=0,"⚠ quantity must be positive — direction comes from the bins",""))))))</f>
        <v/>
      </c>
    </row>
    <row r="138">
      <c r="A138" s="16" t="n"/>
      <c r="B138" s="9" t="n"/>
      <c r="C138" s="9" t="n"/>
      <c r="D138" s="9" t="n"/>
      <c r="E138" s="9" t="n"/>
      <c r="F138" s="10" t="n"/>
      <c r="G138" s="9" t="n"/>
      <c r="H138" s="9" t="n"/>
      <c r="I138" s="14">
        <f>IF($A138="","",IFERROR(VLOOKUP(IF($D138="",$E138,$D138),Layout!$D$5:$G$204,2,FALSE),""))</f>
        <v/>
      </c>
      <c r="J138" s="13">
        <f>IF($A138="","",$F138*IFERROR(VLOOKUP($C138,SKUs!$A$5:$E$104,3,FALSE),0))</f>
        <v/>
      </c>
      <c r="K138" s="12">
        <f>IF($A138="","",IF($D138="","put away into "&amp;$E138,IF($E138="","picked from "&amp;$D138,"transfer "&amp;$D138&amp;" to "&amp;$E138)))</f>
        <v/>
      </c>
      <c r="L138" s="12">
        <f>IF($A138="","",IF(COUNTIF(SKUs!$A$5:$A$104,$C138)=0,"⚠ this SKU is not on the SKUs tab",IF(AND($D138="",$E138=""),"⚠ needs a from bin, a to bin, or both",IF(AND($D138&lt;&gt;"",COUNTIF(Layout!$D$5:$D$204,$D138)=0),"⚠ the from bin is not on the Layout tab",IF(AND($E138&lt;&gt;"",COUNTIF(Layout!$D$5:$D$204,$E138)=0),"⚠ the to bin is not on the Layout tab",IF($F138&lt;=0,"⚠ quantity must be positive — direction comes from the bins",""))))))</f>
        <v/>
      </c>
    </row>
    <row r="139">
      <c r="A139" s="16" t="n"/>
      <c r="B139" s="9" t="n"/>
      <c r="C139" s="9" t="n"/>
      <c r="D139" s="9" t="n"/>
      <c r="E139" s="9" t="n"/>
      <c r="F139" s="10" t="n"/>
      <c r="G139" s="9" t="n"/>
      <c r="H139" s="9" t="n"/>
      <c r="I139" s="14">
        <f>IF($A139="","",IFERROR(VLOOKUP(IF($D139="",$E139,$D139),Layout!$D$5:$G$204,2,FALSE),""))</f>
        <v/>
      </c>
      <c r="J139" s="13">
        <f>IF($A139="","",$F139*IFERROR(VLOOKUP($C139,SKUs!$A$5:$E$104,3,FALSE),0))</f>
        <v/>
      </c>
      <c r="K139" s="12">
        <f>IF($A139="","",IF($D139="","put away into "&amp;$E139,IF($E139="","picked from "&amp;$D139,"transfer "&amp;$D139&amp;" to "&amp;$E139)))</f>
        <v/>
      </c>
      <c r="L139" s="12">
        <f>IF($A139="","",IF(COUNTIF(SKUs!$A$5:$A$104,$C139)=0,"⚠ this SKU is not on the SKUs tab",IF(AND($D139="",$E139=""),"⚠ needs a from bin, a to bin, or both",IF(AND($D139&lt;&gt;"",COUNTIF(Layout!$D$5:$D$204,$D139)=0),"⚠ the from bin is not on the Layout tab",IF(AND($E139&lt;&gt;"",COUNTIF(Layout!$D$5:$D$204,$E139)=0),"⚠ the to bin is not on the Layout tab",IF($F139&lt;=0,"⚠ quantity must be positive — direction comes from the bins",""))))))</f>
        <v/>
      </c>
    </row>
    <row r="140">
      <c r="A140" s="16" t="n"/>
      <c r="B140" s="9" t="n"/>
      <c r="C140" s="9" t="n"/>
      <c r="D140" s="9" t="n"/>
      <c r="E140" s="9" t="n"/>
      <c r="F140" s="10" t="n"/>
      <c r="G140" s="9" t="n"/>
      <c r="H140" s="9" t="n"/>
      <c r="I140" s="14">
        <f>IF($A140="","",IFERROR(VLOOKUP(IF($D140="",$E140,$D140),Layout!$D$5:$G$204,2,FALSE),""))</f>
        <v/>
      </c>
      <c r="J140" s="13">
        <f>IF($A140="","",$F140*IFERROR(VLOOKUP($C140,SKUs!$A$5:$E$104,3,FALSE),0))</f>
        <v/>
      </c>
      <c r="K140" s="12">
        <f>IF($A140="","",IF($D140="","put away into "&amp;$E140,IF($E140="","picked from "&amp;$D140,"transfer "&amp;$D140&amp;" to "&amp;$E140)))</f>
        <v/>
      </c>
      <c r="L140" s="12">
        <f>IF($A140="","",IF(COUNTIF(SKUs!$A$5:$A$104,$C140)=0,"⚠ this SKU is not on the SKUs tab",IF(AND($D140="",$E140=""),"⚠ needs a from bin, a to bin, or both",IF(AND($D140&lt;&gt;"",COUNTIF(Layout!$D$5:$D$204,$D140)=0),"⚠ the from bin is not on the Layout tab",IF(AND($E140&lt;&gt;"",COUNTIF(Layout!$D$5:$D$204,$E140)=0),"⚠ the to bin is not on the Layout tab",IF($F140&lt;=0,"⚠ quantity must be positive — direction comes from the bins",""))))))</f>
        <v/>
      </c>
    </row>
    <row r="141">
      <c r="A141" s="16" t="n"/>
      <c r="B141" s="9" t="n"/>
      <c r="C141" s="9" t="n"/>
      <c r="D141" s="9" t="n"/>
      <c r="E141" s="9" t="n"/>
      <c r="F141" s="10" t="n"/>
      <c r="G141" s="9" t="n"/>
      <c r="H141" s="9" t="n"/>
      <c r="I141" s="14">
        <f>IF($A141="","",IFERROR(VLOOKUP(IF($D141="",$E141,$D141),Layout!$D$5:$G$204,2,FALSE),""))</f>
        <v/>
      </c>
      <c r="J141" s="13">
        <f>IF($A141="","",$F141*IFERROR(VLOOKUP($C141,SKUs!$A$5:$E$104,3,FALSE),0))</f>
        <v/>
      </c>
      <c r="K141" s="12">
        <f>IF($A141="","",IF($D141="","put away into "&amp;$E141,IF($E141="","picked from "&amp;$D141,"transfer "&amp;$D141&amp;" to "&amp;$E141)))</f>
        <v/>
      </c>
      <c r="L141" s="12">
        <f>IF($A141="","",IF(COUNTIF(SKUs!$A$5:$A$104,$C141)=0,"⚠ this SKU is not on the SKUs tab",IF(AND($D141="",$E141=""),"⚠ needs a from bin, a to bin, or both",IF(AND($D141&lt;&gt;"",COUNTIF(Layout!$D$5:$D$204,$D141)=0),"⚠ the from bin is not on the Layout tab",IF(AND($E141&lt;&gt;"",COUNTIF(Layout!$D$5:$D$204,$E141)=0),"⚠ the to bin is not on the Layout tab",IF($F141&lt;=0,"⚠ quantity must be positive — direction comes from the bins",""))))))</f>
        <v/>
      </c>
    </row>
    <row r="142">
      <c r="A142" s="16" t="n"/>
      <c r="B142" s="9" t="n"/>
      <c r="C142" s="9" t="n"/>
      <c r="D142" s="9" t="n"/>
      <c r="E142" s="9" t="n"/>
      <c r="F142" s="10" t="n"/>
      <c r="G142" s="9" t="n"/>
      <c r="H142" s="9" t="n"/>
      <c r="I142" s="14">
        <f>IF($A142="","",IFERROR(VLOOKUP(IF($D142="",$E142,$D142),Layout!$D$5:$G$204,2,FALSE),""))</f>
        <v/>
      </c>
      <c r="J142" s="13">
        <f>IF($A142="","",$F142*IFERROR(VLOOKUP($C142,SKUs!$A$5:$E$104,3,FALSE),0))</f>
        <v/>
      </c>
      <c r="K142" s="12">
        <f>IF($A142="","",IF($D142="","put away into "&amp;$E142,IF($E142="","picked from "&amp;$D142,"transfer "&amp;$D142&amp;" to "&amp;$E142)))</f>
        <v/>
      </c>
      <c r="L142" s="12">
        <f>IF($A142="","",IF(COUNTIF(SKUs!$A$5:$A$104,$C142)=0,"⚠ this SKU is not on the SKUs tab",IF(AND($D142="",$E142=""),"⚠ needs a from bin, a to bin, or both",IF(AND($D142&lt;&gt;"",COUNTIF(Layout!$D$5:$D$204,$D142)=0),"⚠ the from bin is not on the Layout tab",IF(AND($E142&lt;&gt;"",COUNTIF(Layout!$D$5:$D$204,$E142)=0),"⚠ the to bin is not on the Layout tab",IF($F142&lt;=0,"⚠ quantity must be positive — direction comes from the bins",""))))))</f>
        <v/>
      </c>
    </row>
    <row r="143">
      <c r="A143" s="16" t="n"/>
      <c r="B143" s="9" t="n"/>
      <c r="C143" s="9" t="n"/>
      <c r="D143" s="9" t="n"/>
      <c r="E143" s="9" t="n"/>
      <c r="F143" s="10" t="n"/>
      <c r="G143" s="9" t="n"/>
      <c r="H143" s="9" t="n"/>
      <c r="I143" s="14">
        <f>IF($A143="","",IFERROR(VLOOKUP(IF($D143="",$E143,$D143),Layout!$D$5:$G$204,2,FALSE),""))</f>
        <v/>
      </c>
      <c r="J143" s="13">
        <f>IF($A143="","",$F143*IFERROR(VLOOKUP($C143,SKUs!$A$5:$E$104,3,FALSE),0))</f>
        <v/>
      </c>
      <c r="K143" s="12">
        <f>IF($A143="","",IF($D143="","put away into "&amp;$E143,IF($E143="","picked from "&amp;$D143,"transfer "&amp;$D143&amp;" to "&amp;$E143)))</f>
        <v/>
      </c>
      <c r="L143" s="12">
        <f>IF($A143="","",IF(COUNTIF(SKUs!$A$5:$A$104,$C143)=0,"⚠ this SKU is not on the SKUs tab",IF(AND($D143="",$E143=""),"⚠ needs a from bin, a to bin, or both",IF(AND($D143&lt;&gt;"",COUNTIF(Layout!$D$5:$D$204,$D143)=0),"⚠ the from bin is not on the Layout tab",IF(AND($E143&lt;&gt;"",COUNTIF(Layout!$D$5:$D$204,$E143)=0),"⚠ the to bin is not on the Layout tab",IF($F143&lt;=0,"⚠ quantity must be positive — direction comes from the bins",""))))))</f>
        <v/>
      </c>
    </row>
    <row r="144">
      <c r="A144" s="16" t="n"/>
      <c r="B144" s="9" t="n"/>
      <c r="C144" s="9" t="n"/>
      <c r="D144" s="9" t="n"/>
      <c r="E144" s="9" t="n"/>
      <c r="F144" s="10" t="n"/>
      <c r="G144" s="9" t="n"/>
      <c r="H144" s="9" t="n"/>
      <c r="I144" s="14">
        <f>IF($A144="","",IFERROR(VLOOKUP(IF($D144="",$E144,$D144),Layout!$D$5:$G$204,2,FALSE),""))</f>
        <v/>
      </c>
      <c r="J144" s="13">
        <f>IF($A144="","",$F144*IFERROR(VLOOKUP($C144,SKUs!$A$5:$E$104,3,FALSE),0))</f>
        <v/>
      </c>
      <c r="K144" s="12">
        <f>IF($A144="","",IF($D144="","put away into "&amp;$E144,IF($E144="","picked from "&amp;$D144,"transfer "&amp;$D144&amp;" to "&amp;$E144)))</f>
        <v/>
      </c>
      <c r="L144" s="12">
        <f>IF($A144="","",IF(COUNTIF(SKUs!$A$5:$A$104,$C144)=0,"⚠ this SKU is not on the SKUs tab",IF(AND($D144="",$E144=""),"⚠ needs a from bin, a to bin, or both",IF(AND($D144&lt;&gt;"",COUNTIF(Layout!$D$5:$D$204,$D144)=0),"⚠ the from bin is not on the Layout tab",IF(AND($E144&lt;&gt;"",COUNTIF(Layout!$D$5:$D$204,$E144)=0),"⚠ the to bin is not on the Layout tab",IF($F144&lt;=0,"⚠ quantity must be positive — direction comes from the bins",""))))))</f>
        <v/>
      </c>
    </row>
    <row r="145">
      <c r="A145" s="16" t="n"/>
      <c r="B145" s="9" t="n"/>
      <c r="C145" s="9" t="n"/>
      <c r="D145" s="9" t="n"/>
      <c r="E145" s="9" t="n"/>
      <c r="F145" s="10" t="n"/>
      <c r="G145" s="9" t="n"/>
      <c r="H145" s="9" t="n"/>
      <c r="I145" s="14">
        <f>IF($A145="","",IFERROR(VLOOKUP(IF($D145="",$E145,$D145),Layout!$D$5:$G$204,2,FALSE),""))</f>
        <v/>
      </c>
      <c r="J145" s="13">
        <f>IF($A145="","",$F145*IFERROR(VLOOKUP($C145,SKUs!$A$5:$E$104,3,FALSE),0))</f>
        <v/>
      </c>
      <c r="K145" s="12">
        <f>IF($A145="","",IF($D145="","put away into "&amp;$E145,IF($E145="","picked from "&amp;$D145,"transfer "&amp;$D145&amp;" to "&amp;$E145)))</f>
        <v/>
      </c>
      <c r="L145" s="12">
        <f>IF($A145="","",IF(COUNTIF(SKUs!$A$5:$A$104,$C145)=0,"⚠ this SKU is not on the SKUs tab",IF(AND($D145="",$E145=""),"⚠ needs a from bin, a to bin, or both",IF(AND($D145&lt;&gt;"",COUNTIF(Layout!$D$5:$D$204,$D145)=0),"⚠ the from bin is not on the Layout tab",IF(AND($E145&lt;&gt;"",COUNTIF(Layout!$D$5:$D$204,$E145)=0),"⚠ the to bin is not on the Layout tab",IF($F145&lt;=0,"⚠ quantity must be positive — direction comes from the bins",""))))))</f>
        <v/>
      </c>
    </row>
    <row r="146">
      <c r="A146" s="16" t="n"/>
      <c r="B146" s="9" t="n"/>
      <c r="C146" s="9" t="n"/>
      <c r="D146" s="9" t="n"/>
      <c r="E146" s="9" t="n"/>
      <c r="F146" s="10" t="n"/>
      <c r="G146" s="9" t="n"/>
      <c r="H146" s="9" t="n"/>
      <c r="I146" s="14">
        <f>IF($A146="","",IFERROR(VLOOKUP(IF($D146="",$E146,$D146),Layout!$D$5:$G$204,2,FALSE),""))</f>
        <v/>
      </c>
      <c r="J146" s="13">
        <f>IF($A146="","",$F146*IFERROR(VLOOKUP($C146,SKUs!$A$5:$E$104,3,FALSE),0))</f>
        <v/>
      </c>
      <c r="K146" s="12">
        <f>IF($A146="","",IF($D146="","put away into "&amp;$E146,IF($E146="","picked from "&amp;$D146,"transfer "&amp;$D146&amp;" to "&amp;$E146)))</f>
        <v/>
      </c>
      <c r="L146" s="12">
        <f>IF($A146="","",IF(COUNTIF(SKUs!$A$5:$A$104,$C146)=0,"⚠ this SKU is not on the SKUs tab",IF(AND($D146="",$E146=""),"⚠ needs a from bin, a to bin, or both",IF(AND($D146&lt;&gt;"",COUNTIF(Layout!$D$5:$D$204,$D146)=0),"⚠ the from bin is not on the Layout tab",IF(AND($E146&lt;&gt;"",COUNTIF(Layout!$D$5:$D$204,$E146)=0),"⚠ the to bin is not on the Layout tab",IF($F146&lt;=0,"⚠ quantity must be positive — direction comes from the bins",""))))))</f>
        <v/>
      </c>
    </row>
    <row r="147">
      <c r="A147" s="16" t="n"/>
      <c r="B147" s="9" t="n"/>
      <c r="C147" s="9" t="n"/>
      <c r="D147" s="9" t="n"/>
      <c r="E147" s="9" t="n"/>
      <c r="F147" s="10" t="n"/>
      <c r="G147" s="9" t="n"/>
      <c r="H147" s="9" t="n"/>
      <c r="I147" s="14">
        <f>IF($A147="","",IFERROR(VLOOKUP(IF($D147="",$E147,$D147),Layout!$D$5:$G$204,2,FALSE),""))</f>
        <v/>
      </c>
      <c r="J147" s="13">
        <f>IF($A147="","",$F147*IFERROR(VLOOKUP($C147,SKUs!$A$5:$E$104,3,FALSE),0))</f>
        <v/>
      </c>
      <c r="K147" s="12">
        <f>IF($A147="","",IF($D147="","put away into "&amp;$E147,IF($E147="","picked from "&amp;$D147,"transfer "&amp;$D147&amp;" to "&amp;$E147)))</f>
        <v/>
      </c>
      <c r="L147" s="12">
        <f>IF($A147="","",IF(COUNTIF(SKUs!$A$5:$A$104,$C147)=0,"⚠ this SKU is not on the SKUs tab",IF(AND($D147="",$E147=""),"⚠ needs a from bin, a to bin, or both",IF(AND($D147&lt;&gt;"",COUNTIF(Layout!$D$5:$D$204,$D147)=0),"⚠ the from bin is not on the Layout tab",IF(AND($E147&lt;&gt;"",COUNTIF(Layout!$D$5:$D$204,$E147)=0),"⚠ the to bin is not on the Layout tab",IF($F147&lt;=0,"⚠ quantity must be positive — direction comes from the bins",""))))))</f>
        <v/>
      </c>
    </row>
    <row r="148">
      <c r="A148" s="16" t="n"/>
      <c r="B148" s="9" t="n"/>
      <c r="C148" s="9" t="n"/>
      <c r="D148" s="9" t="n"/>
      <c r="E148" s="9" t="n"/>
      <c r="F148" s="10" t="n"/>
      <c r="G148" s="9" t="n"/>
      <c r="H148" s="9" t="n"/>
      <c r="I148" s="14">
        <f>IF($A148="","",IFERROR(VLOOKUP(IF($D148="",$E148,$D148),Layout!$D$5:$G$204,2,FALSE),""))</f>
        <v/>
      </c>
      <c r="J148" s="13">
        <f>IF($A148="","",$F148*IFERROR(VLOOKUP($C148,SKUs!$A$5:$E$104,3,FALSE),0))</f>
        <v/>
      </c>
      <c r="K148" s="12">
        <f>IF($A148="","",IF($D148="","put away into "&amp;$E148,IF($E148="","picked from "&amp;$D148,"transfer "&amp;$D148&amp;" to "&amp;$E148)))</f>
        <v/>
      </c>
      <c r="L148" s="12">
        <f>IF($A148="","",IF(COUNTIF(SKUs!$A$5:$A$104,$C148)=0,"⚠ this SKU is not on the SKUs tab",IF(AND($D148="",$E148=""),"⚠ needs a from bin, a to bin, or both",IF(AND($D148&lt;&gt;"",COUNTIF(Layout!$D$5:$D$204,$D148)=0),"⚠ the from bin is not on the Layout tab",IF(AND($E148&lt;&gt;"",COUNTIF(Layout!$D$5:$D$204,$E148)=0),"⚠ the to bin is not on the Layout tab",IF($F148&lt;=0,"⚠ quantity must be positive — direction comes from the bins",""))))))</f>
        <v/>
      </c>
    </row>
    <row r="149">
      <c r="A149" s="16" t="n"/>
      <c r="B149" s="9" t="n"/>
      <c r="C149" s="9" t="n"/>
      <c r="D149" s="9" t="n"/>
      <c r="E149" s="9" t="n"/>
      <c r="F149" s="10" t="n"/>
      <c r="G149" s="9" t="n"/>
      <c r="H149" s="9" t="n"/>
      <c r="I149" s="14">
        <f>IF($A149="","",IFERROR(VLOOKUP(IF($D149="",$E149,$D149),Layout!$D$5:$G$204,2,FALSE),""))</f>
        <v/>
      </c>
      <c r="J149" s="13">
        <f>IF($A149="","",$F149*IFERROR(VLOOKUP($C149,SKUs!$A$5:$E$104,3,FALSE),0))</f>
        <v/>
      </c>
      <c r="K149" s="12">
        <f>IF($A149="","",IF($D149="","put away into "&amp;$E149,IF($E149="","picked from "&amp;$D149,"transfer "&amp;$D149&amp;" to "&amp;$E149)))</f>
        <v/>
      </c>
      <c r="L149" s="12">
        <f>IF($A149="","",IF(COUNTIF(SKUs!$A$5:$A$104,$C149)=0,"⚠ this SKU is not on the SKUs tab",IF(AND($D149="",$E149=""),"⚠ needs a from bin, a to bin, or both",IF(AND($D149&lt;&gt;"",COUNTIF(Layout!$D$5:$D$204,$D149)=0),"⚠ the from bin is not on the Layout tab",IF(AND($E149&lt;&gt;"",COUNTIF(Layout!$D$5:$D$204,$E149)=0),"⚠ the to bin is not on the Layout tab",IF($F149&lt;=0,"⚠ quantity must be positive — direction comes from the bins",""))))))</f>
        <v/>
      </c>
    </row>
    <row r="150">
      <c r="A150" s="16" t="n"/>
      <c r="B150" s="9" t="n"/>
      <c r="C150" s="9" t="n"/>
      <c r="D150" s="9" t="n"/>
      <c r="E150" s="9" t="n"/>
      <c r="F150" s="10" t="n"/>
      <c r="G150" s="9" t="n"/>
      <c r="H150" s="9" t="n"/>
      <c r="I150" s="14">
        <f>IF($A150="","",IFERROR(VLOOKUP(IF($D150="",$E150,$D150),Layout!$D$5:$G$204,2,FALSE),""))</f>
        <v/>
      </c>
      <c r="J150" s="13">
        <f>IF($A150="","",$F150*IFERROR(VLOOKUP($C150,SKUs!$A$5:$E$104,3,FALSE),0))</f>
        <v/>
      </c>
      <c r="K150" s="12">
        <f>IF($A150="","",IF($D150="","put away into "&amp;$E150,IF($E150="","picked from "&amp;$D150,"transfer "&amp;$D150&amp;" to "&amp;$E150)))</f>
        <v/>
      </c>
      <c r="L150" s="12">
        <f>IF($A150="","",IF(COUNTIF(SKUs!$A$5:$A$104,$C150)=0,"⚠ this SKU is not on the SKUs tab",IF(AND($D150="",$E150=""),"⚠ needs a from bin, a to bin, or both",IF(AND($D150&lt;&gt;"",COUNTIF(Layout!$D$5:$D$204,$D150)=0),"⚠ the from bin is not on the Layout tab",IF(AND($E150&lt;&gt;"",COUNTIF(Layout!$D$5:$D$204,$E150)=0),"⚠ the to bin is not on the Layout tab",IF($F150&lt;=0,"⚠ quantity must be positive — direction comes from the bins",""))))))</f>
        <v/>
      </c>
    </row>
    <row r="151">
      <c r="A151" s="16" t="n"/>
      <c r="B151" s="9" t="n"/>
      <c r="C151" s="9" t="n"/>
      <c r="D151" s="9" t="n"/>
      <c r="E151" s="9" t="n"/>
      <c r="F151" s="10" t="n"/>
      <c r="G151" s="9" t="n"/>
      <c r="H151" s="9" t="n"/>
      <c r="I151" s="14">
        <f>IF($A151="","",IFERROR(VLOOKUP(IF($D151="",$E151,$D151),Layout!$D$5:$G$204,2,FALSE),""))</f>
        <v/>
      </c>
      <c r="J151" s="13">
        <f>IF($A151="","",$F151*IFERROR(VLOOKUP($C151,SKUs!$A$5:$E$104,3,FALSE),0))</f>
        <v/>
      </c>
      <c r="K151" s="12">
        <f>IF($A151="","",IF($D151="","put away into "&amp;$E151,IF($E151="","picked from "&amp;$D151,"transfer "&amp;$D151&amp;" to "&amp;$E151)))</f>
        <v/>
      </c>
      <c r="L151" s="12">
        <f>IF($A151="","",IF(COUNTIF(SKUs!$A$5:$A$104,$C151)=0,"⚠ this SKU is not on the SKUs tab",IF(AND($D151="",$E151=""),"⚠ needs a from bin, a to bin, or both",IF(AND($D151&lt;&gt;"",COUNTIF(Layout!$D$5:$D$204,$D151)=0),"⚠ the from bin is not on the Layout tab",IF(AND($E151&lt;&gt;"",COUNTIF(Layout!$D$5:$D$204,$E151)=0),"⚠ the to bin is not on the Layout tab",IF($F151&lt;=0,"⚠ quantity must be positive — direction comes from the bins",""))))))</f>
        <v/>
      </c>
    </row>
    <row r="152">
      <c r="A152" s="16" t="n"/>
      <c r="B152" s="9" t="n"/>
      <c r="C152" s="9" t="n"/>
      <c r="D152" s="9" t="n"/>
      <c r="E152" s="9" t="n"/>
      <c r="F152" s="10" t="n"/>
      <c r="G152" s="9" t="n"/>
      <c r="H152" s="9" t="n"/>
      <c r="I152" s="14">
        <f>IF($A152="","",IFERROR(VLOOKUP(IF($D152="",$E152,$D152),Layout!$D$5:$G$204,2,FALSE),""))</f>
        <v/>
      </c>
      <c r="J152" s="13">
        <f>IF($A152="","",$F152*IFERROR(VLOOKUP($C152,SKUs!$A$5:$E$104,3,FALSE),0))</f>
        <v/>
      </c>
      <c r="K152" s="12">
        <f>IF($A152="","",IF($D152="","put away into "&amp;$E152,IF($E152="","picked from "&amp;$D152,"transfer "&amp;$D152&amp;" to "&amp;$E152)))</f>
        <v/>
      </c>
      <c r="L152" s="12">
        <f>IF($A152="","",IF(COUNTIF(SKUs!$A$5:$A$104,$C152)=0,"⚠ this SKU is not on the SKUs tab",IF(AND($D152="",$E152=""),"⚠ needs a from bin, a to bin, or both",IF(AND($D152&lt;&gt;"",COUNTIF(Layout!$D$5:$D$204,$D152)=0),"⚠ the from bin is not on the Layout tab",IF(AND($E152&lt;&gt;"",COUNTIF(Layout!$D$5:$D$204,$E152)=0),"⚠ the to bin is not on the Layout tab",IF($F152&lt;=0,"⚠ quantity must be positive — direction comes from the bins",""))))))</f>
        <v/>
      </c>
    </row>
    <row r="153">
      <c r="A153" s="16" t="n"/>
      <c r="B153" s="9" t="n"/>
      <c r="C153" s="9" t="n"/>
      <c r="D153" s="9" t="n"/>
      <c r="E153" s="9" t="n"/>
      <c r="F153" s="10" t="n"/>
      <c r="G153" s="9" t="n"/>
      <c r="H153" s="9" t="n"/>
      <c r="I153" s="14">
        <f>IF($A153="","",IFERROR(VLOOKUP(IF($D153="",$E153,$D153),Layout!$D$5:$G$204,2,FALSE),""))</f>
        <v/>
      </c>
      <c r="J153" s="13">
        <f>IF($A153="","",$F153*IFERROR(VLOOKUP($C153,SKUs!$A$5:$E$104,3,FALSE),0))</f>
        <v/>
      </c>
      <c r="K153" s="12">
        <f>IF($A153="","",IF($D153="","put away into "&amp;$E153,IF($E153="","picked from "&amp;$D153,"transfer "&amp;$D153&amp;" to "&amp;$E153)))</f>
        <v/>
      </c>
      <c r="L153" s="12">
        <f>IF($A153="","",IF(COUNTIF(SKUs!$A$5:$A$104,$C153)=0,"⚠ this SKU is not on the SKUs tab",IF(AND($D153="",$E153=""),"⚠ needs a from bin, a to bin, or both",IF(AND($D153&lt;&gt;"",COUNTIF(Layout!$D$5:$D$204,$D153)=0),"⚠ the from bin is not on the Layout tab",IF(AND($E153&lt;&gt;"",COUNTIF(Layout!$D$5:$D$204,$E153)=0),"⚠ the to bin is not on the Layout tab",IF($F153&lt;=0,"⚠ quantity must be positive — direction comes from the bins",""))))))</f>
        <v/>
      </c>
    </row>
    <row r="154">
      <c r="A154" s="16" t="n"/>
      <c r="B154" s="9" t="n"/>
      <c r="C154" s="9" t="n"/>
      <c r="D154" s="9" t="n"/>
      <c r="E154" s="9" t="n"/>
      <c r="F154" s="10" t="n"/>
      <c r="G154" s="9" t="n"/>
      <c r="H154" s="9" t="n"/>
      <c r="I154" s="14">
        <f>IF($A154="","",IFERROR(VLOOKUP(IF($D154="",$E154,$D154),Layout!$D$5:$G$204,2,FALSE),""))</f>
        <v/>
      </c>
      <c r="J154" s="13">
        <f>IF($A154="","",$F154*IFERROR(VLOOKUP($C154,SKUs!$A$5:$E$104,3,FALSE),0))</f>
        <v/>
      </c>
      <c r="K154" s="12">
        <f>IF($A154="","",IF($D154="","put away into "&amp;$E154,IF($E154="","picked from "&amp;$D154,"transfer "&amp;$D154&amp;" to "&amp;$E154)))</f>
        <v/>
      </c>
      <c r="L154" s="12">
        <f>IF($A154="","",IF(COUNTIF(SKUs!$A$5:$A$104,$C154)=0,"⚠ this SKU is not on the SKUs tab",IF(AND($D154="",$E154=""),"⚠ needs a from bin, a to bin, or both",IF(AND($D154&lt;&gt;"",COUNTIF(Layout!$D$5:$D$204,$D154)=0),"⚠ the from bin is not on the Layout tab",IF(AND($E154&lt;&gt;"",COUNTIF(Layout!$D$5:$D$204,$E154)=0),"⚠ the to bin is not on the Layout tab",IF($F154&lt;=0,"⚠ quantity must be positive — direction comes from the bins",""))))))</f>
        <v/>
      </c>
    </row>
    <row r="155">
      <c r="A155" s="16" t="n"/>
      <c r="B155" s="9" t="n"/>
      <c r="C155" s="9" t="n"/>
      <c r="D155" s="9" t="n"/>
      <c r="E155" s="9" t="n"/>
      <c r="F155" s="10" t="n"/>
      <c r="G155" s="9" t="n"/>
      <c r="H155" s="9" t="n"/>
      <c r="I155" s="14">
        <f>IF($A155="","",IFERROR(VLOOKUP(IF($D155="",$E155,$D155),Layout!$D$5:$G$204,2,FALSE),""))</f>
        <v/>
      </c>
      <c r="J155" s="13">
        <f>IF($A155="","",$F155*IFERROR(VLOOKUP($C155,SKUs!$A$5:$E$104,3,FALSE),0))</f>
        <v/>
      </c>
      <c r="K155" s="12">
        <f>IF($A155="","",IF($D155="","put away into "&amp;$E155,IF($E155="","picked from "&amp;$D155,"transfer "&amp;$D155&amp;" to "&amp;$E155)))</f>
        <v/>
      </c>
      <c r="L155" s="12">
        <f>IF($A155="","",IF(COUNTIF(SKUs!$A$5:$A$104,$C155)=0,"⚠ this SKU is not on the SKUs tab",IF(AND($D155="",$E155=""),"⚠ needs a from bin, a to bin, or both",IF(AND($D155&lt;&gt;"",COUNTIF(Layout!$D$5:$D$204,$D155)=0),"⚠ the from bin is not on the Layout tab",IF(AND($E155&lt;&gt;"",COUNTIF(Layout!$D$5:$D$204,$E155)=0),"⚠ the to bin is not on the Layout tab",IF($F155&lt;=0,"⚠ quantity must be positive — direction comes from the bins",""))))))</f>
        <v/>
      </c>
    </row>
    <row r="156">
      <c r="A156" s="16" t="n"/>
      <c r="B156" s="9" t="n"/>
      <c r="C156" s="9" t="n"/>
      <c r="D156" s="9" t="n"/>
      <c r="E156" s="9" t="n"/>
      <c r="F156" s="10" t="n"/>
      <c r="G156" s="9" t="n"/>
      <c r="H156" s="9" t="n"/>
      <c r="I156" s="14">
        <f>IF($A156="","",IFERROR(VLOOKUP(IF($D156="",$E156,$D156),Layout!$D$5:$G$204,2,FALSE),""))</f>
        <v/>
      </c>
      <c r="J156" s="13">
        <f>IF($A156="","",$F156*IFERROR(VLOOKUP($C156,SKUs!$A$5:$E$104,3,FALSE),0))</f>
        <v/>
      </c>
      <c r="K156" s="12">
        <f>IF($A156="","",IF($D156="","put away into "&amp;$E156,IF($E156="","picked from "&amp;$D156,"transfer "&amp;$D156&amp;" to "&amp;$E156)))</f>
        <v/>
      </c>
      <c r="L156" s="12">
        <f>IF($A156="","",IF(COUNTIF(SKUs!$A$5:$A$104,$C156)=0,"⚠ this SKU is not on the SKUs tab",IF(AND($D156="",$E156=""),"⚠ needs a from bin, a to bin, or both",IF(AND($D156&lt;&gt;"",COUNTIF(Layout!$D$5:$D$204,$D156)=0),"⚠ the from bin is not on the Layout tab",IF(AND($E156&lt;&gt;"",COUNTIF(Layout!$D$5:$D$204,$E156)=0),"⚠ the to bin is not on the Layout tab",IF($F156&lt;=0,"⚠ quantity must be positive — direction comes from the bins",""))))))</f>
        <v/>
      </c>
    </row>
    <row r="157">
      <c r="A157" s="16" t="n"/>
      <c r="B157" s="9" t="n"/>
      <c r="C157" s="9" t="n"/>
      <c r="D157" s="9" t="n"/>
      <c r="E157" s="9" t="n"/>
      <c r="F157" s="10" t="n"/>
      <c r="G157" s="9" t="n"/>
      <c r="H157" s="9" t="n"/>
      <c r="I157" s="14">
        <f>IF($A157="","",IFERROR(VLOOKUP(IF($D157="",$E157,$D157),Layout!$D$5:$G$204,2,FALSE),""))</f>
        <v/>
      </c>
      <c r="J157" s="13">
        <f>IF($A157="","",$F157*IFERROR(VLOOKUP($C157,SKUs!$A$5:$E$104,3,FALSE),0))</f>
        <v/>
      </c>
      <c r="K157" s="12">
        <f>IF($A157="","",IF($D157="","put away into "&amp;$E157,IF($E157="","picked from "&amp;$D157,"transfer "&amp;$D157&amp;" to "&amp;$E157)))</f>
        <v/>
      </c>
      <c r="L157" s="12">
        <f>IF($A157="","",IF(COUNTIF(SKUs!$A$5:$A$104,$C157)=0,"⚠ this SKU is not on the SKUs tab",IF(AND($D157="",$E157=""),"⚠ needs a from bin, a to bin, or both",IF(AND($D157&lt;&gt;"",COUNTIF(Layout!$D$5:$D$204,$D157)=0),"⚠ the from bin is not on the Layout tab",IF(AND($E157&lt;&gt;"",COUNTIF(Layout!$D$5:$D$204,$E157)=0),"⚠ the to bin is not on the Layout tab",IF($F157&lt;=0,"⚠ quantity must be positive — direction comes from the bins",""))))))</f>
        <v/>
      </c>
    </row>
    <row r="158">
      <c r="A158" s="16" t="n"/>
      <c r="B158" s="9" t="n"/>
      <c r="C158" s="9" t="n"/>
      <c r="D158" s="9" t="n"/>
      <c r="E158" s="9" t="n"/>
      <c r="F158" s="10" t="n"/>
      <c r="G158" s="9" t="n"/>
      <c r="H158" s="9" t="n"/>
      <c r="I158" s="14">
        <f>IF($A158="","",IFERROR(VLOOKUP(IF($D158="",$E158,$D158),Layout!$D$5:$G$204,2,FALSE),""))</f>
        <v/>
      </c>
      <c r="J158" s="13">
        <f>IF($A158="","",$F158*IFERROR(VLOOKUP($C158,SKUs!$A$5:$E$104,3,FALSE),0))</f>
        <v/>
      </c>
      <c r="K158" s="12">
        <f>IF($A158="","",IF($D158="","put away into "&amp;$E158,IF($E158="","picked from "&amp;$D158,"transfer "&amp;$D158&amp;" to "&amp;$E158)))</f>
        <v/>
      </c>
      <c r="L158" s="12">
        <f>IF($A158="","",IF(COUNTIF(SKUs!$A$5:$A$104,$C158)=0,"⚠ this SKU is not on the SKUs tab",IF(AND($D158="",$E158=""),"⚠ needs a from bin, a to bin, or both",IF(AND($D158&lt;&gt;"",COUNTIF(Layout!$D$5:$D$204,$D158)=0),"⚠ the from bin is not on the Layout tab",IF(AND($E158&lt;&gt;"",COUNTIF(Layout!$D$5:$D$204,$E158)=0),"⚠ the to bin is not on the Layout tab",IF($F158&lt;=0,"⚠ quantity must be positive — direction comes from the bins",""))))))</f>
        <v/>
      </c>
    </row>
    <row r="159">
      <c r="A159" s="16" t="n"/>
      <c r="B159" s="9" t="n"/>
      <c r="C159" s="9" t="n"/>
      <c r="D159" s="9" t="n"/>
      <c r="E159" s="9" t="n"/>
      <c r="F159" s="10" t="n"/>
      <c r="G159" s="9" t="n"/>
      <c r="H159" s="9" t="n"/>
      <c r="I159" s="14">
        <f>IF($A159="","",IFERROR(VLOOKUP(IF($D159="",$E159,$D159),Layout!$D$5:$G$204,2,FALSE),""))</f>
        <v/>
      </c>
      <c r="J159" s="13">
        <f>IF($A159="","",$F159*IFERROR(VLOOKUP($C159,SKUs!$A$5:$E$104,3,FALSE),0))</f>
        <v/>
      </c>
      <c r="K159" s="12">
        <f>IF($A159="","",IF($D159="","put away into "&amp;$E159,IF($E159="","picked from "&amp;$D159,"transfer "&amp;$D159&amp;" to "&amp;$E159)))</f>
        <v/>
      </c>
      <c r="L159" s="12">
        <f>IF($A159="","",IF(COUNTIF(SKUs!$A$5:$A$104,$C159)=0,"⚠ this SKU is not on the SKUs tab",IF(AND($D159="",$E159=""),"⚠ needs a from bin, a to bin, or both",IF(AND($D159&lt;&gt;"",COUNTIF(Layout!$D$5:$D$204,$D159)=0),"⚠ the from bin is not on the Layout tab",IF(AND($E159&lt;&gt;"",COUNTIF(Layout!$D$5:$D$204,$E159)=0),"⚠ the to bin is not on the Layout tab",IF($F159&lt;=0,"⚠ quantity must be positive — direction comes from the bins",""))))))</f>
        <v/>
      </c>
    </row>
    <row r="160">
      <c r="A160" s="16" t="n"/>
      <c r="B160" s="9" t="n"/>
      <c r="C160" s="9" t="n"/>
      <c r="D160" s="9" t="n"/>
      <c r="E160" s="9" t="n"/>
      <c r="F160" s="10" t="n"/>
      <c r="G160" s="9" t="n"/>
      <c r="H160" s="9" t="n"/>
      <c r="I160" s="14">
        <f>IF($A160="","",IFERROR(VLOOKUP(IF($D160="",$E160,$D160),Layout!$D$5:$G$204,2,FALSE),""))</f>
        <v/>
      </c>
      <c r="J160" s="13">
        <f>IF($A160="","",$F160*IFERROR(VLOOKUP($C160,SKUs!$A$5:$E$104,3,FALSE),0))</f>
        <v/>
      </c>
      <c r="K160" s="12">
        <f>IF($A160="","",IF($D160="","put away into "&amp;$E160,IF($E160="","picked from "&amp;$D160,"transfer "&amp;$D160&amp;" to "&amp;$E160)))</f>
        <v/>
      </c>
      <c r="L160" s="12">
        <f>IF($A160="","",IF(COUNTIF(SKUs!$A$5:$A$104,$C160)=0,"⚠ this SKU is not on the SKUs tab",IF(AND($D160="",$E160=""),"⚠ needs a from bin, a to bin, or both",IF(AND($D160&lt;&gt;"",COUNTIF(Layout!$D$5:$D$204,$D160)=0),"⚠ the from bin is not on the Layout tab",IF(AND($E160&lt;&gt;"",COUNTIF(Layout!$D$5:$D$204,$E160)=0),"⚠ the to bin is not on the Layout tab",IF($F160&lt;=0,"⚠ quantity must be positive — direction comes from the bins",""))))))</f>
        <v/>
      </c>
    </row>
    <row r="161">
      <c r="A161" s="16" t="n"/>
      <c r="B161" s="9" t="n"/>
      <c r="C161" s="9" t="n"/>
      <c r="D161" s="9" t="n"/>
      <c r="E161" s="9" t="n"/>
      <c r="F161" s="10" t="n"/>
      <c r="G161" s="9" t="n"/>
      <c r="H161" s="9" t="n"/>
      <c r="I161" s="14">
        <f>IF($A161="","",IFERROR(VLOOKUP(IF($D161="",$E161,$D161),Layout!$D$5:$G$204,2,FALSE),""))</f>
        <v/>
      </c>
      <c r="J161" s="13">
        <f>IF($A161="","",$F161*IFERROR(VLOOKUP($C161,SKUs!$A$5:$E$104,3,FALSE),0))</f>
        <v/>
      </c>
      <c r="K161" s="12">
        <f>IF($A161="","",IF($D161="","put away into "&amp;$E161,IF($E161="","picked from "&amp;$D161,"transfer "&amp;$D161&amp;" to "&amp;$E161)))</f>
        <v/>
      </c>
      <c r="L161" s="12">
        <f>IF($A161="","",IF(COUNTIF(SKUs!$A$5:$A$104,$C161)=0,"⚠ this SKU is not on the SKUs tab",IF(AND($D161="",$E161=""),"⚠ needs a from bin, a to bin, or both",IF(AND($D161&lt;&gt;"",COUNTIF(Layout!$D$5:$D$204,$D161)=0),"⚠ the from bin is not on the Layout tab",IF(AND($E161&lt;&gt;"",COUNTIF(Layout!$D$5:$D$204,$E161)=0),"⚠ the to bin is not on the Layout tab",IF($F161&lt;=0,"⚠ quantity must be positive — direction comes from the bins",""))))))</f>
        <v/>
      </c>
    </row>
    <row r="162">
      <c r="A162" s="16" t="n"/>
      <c r="B162" s="9" t="n"/>
      <c r="C162" s="9" t="n"/>
      <c r="D162" s="9" t="n"/>
      <c r="E162" s="9" t="n"/>
      <c r="F162" s="10" t="n"/>
      <c r="G162" s="9" t="n"/>
      <c r="H162" s="9" t="n"/>
      <c r="I162" s="14">
        <f>IF($A162="","",IFERROR(VLOOKUP(IF($D162="",$E162,$D162),Layout!$D$5:$G$204,2,FALSE),""))</f>
        <v/>
      </c>
      <c r="J162" s="13">
        <f>IF($A162="","",$F162*IFERROR(VLOOKUP($C162,SKUs!$A$5:$E$104,3,FALSE),0))</f>
        <v/>
      </c>
      <c r="K162" s="12">
        <f>IF($A162="","",IF($D162="","put away into "&amp;$E162,IF($E162="","picked from "&amp;$D162,"transfer "&amp;$D162&amp;" to "&amp;$E162)))</f>
        <v/>
      </c>
      <c r="L162" s="12">
        <f>IF($A162="","",IF(COUNTIF(SKUs!$A$5:$A$104,$C162)=0,"⚠ this SKU is not on the SKUs tab",IF(AND($D162="",$E162=""),"⚠ needs a from bin, a to bin, or both",IF(AND($D162&lt;&gt;"",COUNTIF(Layout!$D$5:$D$204,$D162)=0),"⚠ the from bin is not on the Layout tab",IF(AND($E162&lt;&gt;"",COUNTIF(Layout!$D$5:$D$204,$E162)=0),"⚠ the to bin is not on the Layout tab",IF($F162&lt;=0,"⚠ quantity must be positive — direction comes from the bins",""))))))</f>
        <v/>
      </c>
    </row>
    <row r="163">
      <c r="A163" s="16" t="n"/>
      <c r="B163" s="9" t="n"/>
      <c r="C163" s="9" t="n"/>
      <c r="D163" s="9" t="n"/>
      <c r="E163" s="9" t="n"/>
      <c r="F163" s="10" t="n"/>
      <c r="G163" s="9" t="n"/>
      <c r="H163" s="9" t="n"/>
      <c r="I163" s="14">
        <f>IF($A163="","",IFERROR(VLOOKUP(IF($D163="",$E163,$D163),Layout!$D$5:$G$204,2,FALSE),""))</f>
        <v/>
      </c>
      <c r="J163" s="13">
        <f>IF($A163="","",$F163*IFERROR(VLOOKUP($C163,SKUs!$A$5:$E$104,3,FALSE),0))</f>
        <v/>
      </c>
      <c r="K163" s="12">
        <f>IF($A163="","",IF($D163="","put away into "&amp;$E163,IF($E163="","picked from "&amp;$D163,"transfer "&amp;$D163&amp;" to "&amp;$E163)))</f>
        <v/>
      </c>
      <c r="L163" s="12">
        <f>IF($A163="","",IF(COUNTIF(SKUs!$A$5:$A$104,$C163)=0,"⚠ this SKU is not on the SKUs tab",IF(AND($D163="",$E163=""),"⚠ needs a from bin, a to bin, or both",IF(AND($D163&lt;&gt;"",COUNTIF(Layout!$D$5:$D$204,$D163)=0),"⚠ the from bin is not on the Layout tab",IF(AND($E163&lt;&gt;"",COUNTIF(Layout!$D$5:$D$204,$E163)=0),"⚠ the to bin is not on the Layout tab",IF($F163&lt;=0,"⚠ quantity must be positive — direction comes from the bins",""))))))</f>
        <v/>
      </c>
    </row>
    <row r="164">
      <c r="A164" s="16" t="n"/>
      <c r="B164" s="9" t="n"/>
      <c r="C164" s="9" t="n"/>
      <c r="D164" s="9" t="n"/>
      <c r="E164" s="9" t="n"/>
      <c r="F164" s="10" t="n"/>
      <c r="G164" s="9" t="n"/>
      <c r="H164" s="9" t="n"/>
      <c r="I164" s="14">
        <f>IF($A164="","",IFERROR(VLOOKUP(IF($D164="",$E164,$D164),Layout!$D$5:$G$204,2,FALSE),""))</f>
        <v/>
      </c>
      <c r="J164" s="13">
        <f>IF($A164="","",$F164*IFERROR(VLOOKUP($C164,SKUs!$A$5:$E$104,3,FALSE),0))</f>
        <v/>
      </c>
      <c r="K164" s="12">
        <f>IF($A164="","",IF($D164="","put away into "&amp;$E164,IF($E164="","picked from "&amp;$D164,"transfer "&amp;$D164&amp;" to "&amp;$E164)))</f>
        <v/>
      </c>
      <c r="L164" s="12">
        <f>IF($A164="","",IF(COUNTIF(SKUs!$A$5:$A$104,$C164)=0,"⚠ this SKU is not on the SKUs tab",IF(AND($D164="",$E164=""),"⚠ needs a from bin, a to bin, or both",IF(AND($D164&lt;&gt;"",COUNTIF(Layout!$D$5:$D$204,$D164)=0),"⚠ the from bin is not on the Layout tab",IF(AND($E164&lt;&gt;"",COUNTIF(Layout!$D$5:$D$204,$E164)=0),"⚠ the to bin is not on the Layout tab",IF($F164&lt;=0,"⚠ quantity must be positive — direction comes from the bins",""))))))</f>
        <v/>
      </c>
    </row>
    <row r="165">
      <c r="A165" s="16" t="n"/>
      <c r="B165" s="9" t="n"/>
      <c r="C165" s="9" t="n"/>
      <c r="D165" s="9" t="n"/>
      <c r="E165" s="9" t="n"/>
      <c r="F165" s="10" t="n"/>
      <c r="G165" s="9" t="n"/>
      <c r="H165" s="9" t="n"/>
      <c r="I165" s="14">
        <f>IF($A165="","",IFERROR(VLOOKUP(IF($D165="",$E165,$D165),Layout!$D$5:$G$204,2,FALSE),""))</f>
        <v/>
      </c>
      <c r="J165" s="13">
        <f>IF($A165="","",$F165*IFERROR(VLOOKUP($C165,SKUs!$A$5:$E$104,3,FALSE),0))</f>
        <v/>
      </c>
      <c r="K165" s="12">
        <f>IF($A165="","",IF($D165="","put away into "&amp;$E165,IF($E165="","picked from "&amp;$D165,"transfer "&amp;$D165&amp;" to "&amp;$E165)))</f>
        <v/>
      </c>
      <c r="L165" s="12">
        <f>IF($A165="","",IF(COUNTIF(SKUs!$A$5:$A$104,$C165)=0,"⚠ this SKU is not on the SKUs tab",IF(AND($D165="",$E165=""),"⚠ needs a from bin, a to bin, or both",IF(AND($D165&lt;&gt;"",COUNTIF(Layout!$D$5:$D$204,$D165)=0),"⚠ the from bin is not on the Layout tab",IF(AND($E165&lt;&gt;"",COUNTIF(Layout!$D$5:$D$204,$E165)=0),"⚠ the to bin is not on the Layout tab",IF($F165&lt;=0,"⚠ quantity must be positive — direction comes from the bins",""))))))</f>
        <v/>
      </c>
    </row>
    <row r="166">
      <c r="A166" s="16" t="n"/>
      <c r="B166" s="9" t="n"/>
      <c r="C166" s="9" t="n"/>
      <c r="D166" s="9" t="n"/>
      <c r="E166" s="9" t="n"/>
      <c r="F166" s="10" t="n"/>
      <c r="G166" s="9" t="n"/>
      <c r="H166" s="9" t="n"/>
      <c r="I166" s="14">
        <f>IF($A166="","",IFERROR(VLOOKUP(IF($D166="",$E166,$D166),Layout!$D$5:$G$204,2,FALSE),""))</f>
        <v/>
      </c>
      <c r="J166" s="13">
        <f>IF($A166="","",$F166*IFERROR(VLOOKUP($C166,SKUs!$A$5:$E$104,3,FALSE),0))</f>
        <v/>
      </c>
      <c r="K166" s="12">
        <f>IF($A166="","",IF($D166="","put away into "&amp;$E166,IF($E166="","picked from "&amp;$D166,"transfer "&amp;$D166&amp;" to "&amp;$E166)))</f>
        <v/>
      </c>
      <c r="L166" s="12">
        <f>IF($A166="","",IF(COUNTIF(SKUs!$A$5:$A$104,$C166)=0,"⚠ this SKU is not on the SKUs tab",IF(AND($D166="",$E166=""),"⚠ needs a from bin, a to bin, or both",IF(AND($D166&lt;&gt;"",COUNTIF(Layout!$D$5:$D$204,$D166)=0),"⚠ the from bin is not on the Layout tab",IF(AND($E166&lt;&gt;"",COUNTIF(Layout!$D$5:$D$204,$E166)=0),"⚠ the to bin is not on the Layout tab",IF($F166&lt;=0,"⚠ quantity must be positive — direction comes from the bins",""))))))</f>
        <v/>
      </c>
    </row>
    <row r="167">
      <c r="A167" s="16" t="n"/>
      <c r="B167" s="9" t="n"/>
      <c r="C167" s="9" t="n"/>
      <c r="D167" s="9" t="n"/>
      <c r="E167" s="9" t="n"/>
      <c r="F167" s="10" t="n"/>
      <c r="G167" s="9" t="n"/>
      <c r="H167" s="9" t="n"/>
      <c r="I167" s="14">
        <f>IF($A167="","",IFERROR(VLOOKUP(IF($D167="",$E167,$D167),Layout!$D$5:$G$204,2,FALSE),""))</f>
        <v/>
      </c>
      <c r="J167" s="13">
        <f>IF($A167="","",$F167*IFERROR(VLOOKUP($C167,SKUs!$A$5:$E$104,3,FALSE),0))</f>
        <v/>
      </c>
      <c r="K167" s="12">
        <f>IF($A167="","",IF($D167="","put away into "&amp;$E167,IF($E167="","picked from "&amp;$D167,"transfer "&amp;$D167&amp;" to "&amp;$E167)))</f>
        <v/>
      </c>
      <c r="L167" s="12">
        <f>IF($A167="","",IF(COUNTIF(SKUs!$A$5:$A$104,$C167)=0,"⚠ this SKU is not on the SKUs tab",IF(AND($D167="",$E167=""),"⚠ needs a from bin, a to bin, or both",IF(AND($D167&lt;&gt;"",COUNTIF(Layout!$D$5:$D$204,$D167)=0),"⚠ the from bin is not on the Layout tab",IF(AND($E167&lt;&gt;"",COUNTIF(Layout!$D$5:$D$204,$E167)=0),"⚠ the to bin is not on the Layout tab",IF($F167&lt;=0,"⚠ quantity must be positive — direction comes from the bins",""))))))</f>
        <v/>
      </c>
    </row>
    <row r="168">
      <c r="A168" s="16" t="n"/>
      <c r="B168" s="9" t="n"/>
      <c r="C168" s="9" t="n"/>
      <c r="D168" s="9" t="n"/>
      <c r="E168" s="9" t="n"/>
      <c r="F168" s="10" t="n"/>
      <c r="G168" s="9" t="n"/>
      <c r="H168" s="9" t="n"/>
      <c r="I168" s="14">
        <f>IF($A168="","",IFERROR(VLOOKUP(IF($D168="",$E168,$D168),Layout!$D$5:$G$204,2,FALSE),""))</f>
        <v/>
      </c>
      <c r="J168" s="13">
        <f>IF($A168="","",$F168*IFERROR(VLOOKUP($C168,SKUs!$A$5:$E$104,3,FALSE),0))</f>
        <v/>
      </c>
      <c r="K168" s="12">
        <f>IF($A168="","",IF($D168="","put away into "&amp;$E168,IF($E168="","picked from "&amp;$D168,"transfer "&amp;$D168&amp;" to "&amp;$E168)))</f>
        <v/>
      </c>
      <c r="L168" s="12">
        <f>IF($A168="","",IF(COUNTIF(SKUs!$A$5:$A$104,$C168)=0,"⚠ this SKU is not on the SKUs tab",IF(AND($D168="",$E168=""),"⚠ needs a from bin, a to bin, or both",IF(AND($D168&lt;&gt;"",COUNTIF(Layout!$D$5:$D$204,$D168)=0),"⚠ the from bin is not on the Layout tab",IF(AND($E168&lt;&gt;"",COUNTIF(Layout!$D$5:$D$204,$E168)=0),"⚠ the to bin is not on the Layout tab",IF($F168&lt;=0,"⚠ quantity must be positive — direction comes from the bins",""))))))</f>
        <v/>
      </c>
    </row>
    <row r="169">
      <c r="A169" s="16" t="n"/>
      <c r="B169" s="9" t="n"/>
      <c r="C169" s="9" t="n"/>
      <c r="D169" s="9" t="n"/>
      <c r="E169" s="9" t="n"/>
      <c r="F169" s="10" t="n"/>
      <c r="G169" s="9" t="n"/>
      <c r="H169" s="9" t="n"/>
      <c r="I169" s="14">
        <f>IF($A169="","",IFERROR(VLOOKUP(IF($D169="",$E169,$D169),Layout!$D$5:$G$204,2,FALSE),""))</f>
        <v/>
      </c>
      <c r="J169" s="13">
        <f>IF($A169="","",$F169*IFERROR(VLOOKUP($C169,SKUs!$A$5:$E$104,3,FALSE),0))</f>
        <v/>
      </c>
      <c r="K169" s="12">
        <f>IF($A169="","",IF($D169="","put away into "&amp;$E169,IF($E169="","picked from "&amp;$D169,"transfer "&amp;$D169&amp;" to "&amp;$E169)))</f>
        <v/>
      </c>
      <c r="L169" s="12">
        <f>IF($A169="","",IF(COUNTIF(SKUs!$A$5:$A$104,$C169)=0,"⚠ this SKU is not on the SKUs tab",IF(AND($D169="",$E169=""),"⚠ needs a from bin, a to bin, or both",IF(AND($D169&lt;&gt;"",COUNTIF(Layout!$D$5:$D$204,$D169)=0),"⚠ the from bin is not on the Layout tab",IF(AND($E169&lt;&gt;"",COUNTIF(Layout!$D$5:$D$204,$E169)=0),"⚠ the to bin is not on the Layout tab",IF($F169&lt;=0,"⚠ quantity must be positive — direction comes from the bins",""))))))</f>
        <v/>
      </c>
    </row>
    <row r="170">
      <c r="A170" s="16" t="n"/>
      <c r="B170" s="9" t="n"/>
      <c r="C170" s="9" t="n"/>
      <c r="D170" s="9" t="n"/>
      <c r="E170" s="9" t="n"/>
      <c r="F170" s="10" t="n"/>
      <c r="G170" s="9" t="n"/>
      <c r="H170" s="9" t="n"/>
      <c r="I170" s="14">
        <f>IF($A170="","",IFERROR(VLOOKUP(IF($D170="",$E170,$D170),Layout!$D$5:$G$204,2,FALSE),""))</f>
        <v/>
      </c>
      <c r="J170" s="13">
        <f>IF($A170="","",$F170*IFERROR(VLOOKUP($C170,SKUs!$A$5:$E$104,3,FALSE),0))</f>
        <v/>
      </c>
      <c r="K170" s="12">
        <f>IF($A170="","",IF($D170="","put away into "&amp;$E170,IF($E170="","picked from "&amp;$D170,"transfer "&amp;$D170&amp;" to "&amp;$E170)))</f>
        <v/>
      </c>
      <c r="L170" s="12">
        <f>IF($A170="","",IF(COUNTIF(SKUs!$A$5:$A$104,$C170)=0,"⚠ this SKU is not on the SKUs tab",IF(AND($D170="",$E170=""),"⚠ needs a from bin, a to bin, or both",IF(AND($D170&lt;&gt;"",COUNTIF(Layout!$D$5:$D$204,$D170)=0),"⚠ the from bin is not on the Layout tab",IF(AND($E170&lt;&gt;"",COUNTIF(Layout!$D$5:$D$204,$E170)=0),"⚠ the to bin is not on the Layout tab",IF($F170&lt;=0,"⚠ quantity must be positive — direction comes from the bins",""))))))</f>
        <v/>
      </c>
    </row>
    <row r="171">
      <c r="A171" s="16" t="n"/>
      <c r="B171" s="9" t="n"/>
      <c r="C171" s="9" t="n"/>
      <c r="D171" s="9" t="n"/>
      <c r="E171" s="9" t="n"/>
      <c r="F171" s="10" t="n"/>
      <c r="G171" s="9" t="n"/>
      <c r="H171" s="9" t="n"/>
      <c r="I171" s="14">
        <f>IF($A171="","",IFERROR(VLOOKUP(IF($D171="",$E171,$D171),Layout!$D$5:$G$204,2,FALSE),""))</f>
        <v/>
      </c>
      <c r="J171" s="13">
        <f>IF($A171="","",$F171*IFERROR(VLOOKUP($C171,SKUs!$A$5:$E$104,3,FALSE),0))</f>
        <v/>
      </c>
      <c r="K171" s="12">
        <f>IF($A171="","",IF($D171="","put away into "&amp;$E171,IF($E171="","picked from "&amp;$D171,"transfer "&amp;$D171&amp;" to "&amp;$E171)))</f>
        <v/>
      </c>
      <c r="L171" s="12">
        <f>IF($A171="","",IF(COUNTIF(SKUs!$A$5:$A$104,$C171)=0,"⚠ this SKU is not on the SKUs tab",IF(AND($D171="",$E171=""),"⚠ needs a from bin, a to bin, or both",IF(AND($D171&lt;&gt;"",COUNTIF(Layout!$D$5:$D$204,$D171)=0),"⚠ the from bin is not on the Layout tab",IF(AND($E171&lt;&gt;"",COUNTIF(Layout!$D$5:$D$204,$E171)=0),"⚠ the to bin is not on the Layout tab",IF($F171&lt;=0,"⚠ quantity must be positive — direction comes from the bins",""))))))</f>
        <v/>
      </c>
    </row>
    <row r="172">
      <c r="A172" s="16" t="n"/>
      <c r="B172" s="9" t="n"/>
      <c r="C172" s="9" t="n"/>
      <c r="D172" s="9" t="n"/>
      <c r="E172" s="9" t="n"/>
      <c r="F172" s="10" t="n"/>
      <c r="G172" s="9" t="n"/>
      <c r="H172" s="9" t="n"/>
      <c r="I172" s="14">
        <f>IF($A172="","",IFERROR(VLOOKUP(IF($D172="",$E172,$D172),Layout!$D$5:$G$204,2,FALSE),""))</f>
        <v/>
      </c>
      <c r="J172" s="13">
        <f>IF($A172="","",$F172*IFERROR(VLOOKUP($C172,SKUs!$A$5:$E$104,3,FALSE),0))</f>
        <v/>
      </c>
      <c r="K172" s="12">
        <f>IF($A172="","",IF($D172="","put away into "&amp;$E172,IF($E172="","picked from "&amp;$D172,"transfer "&amp;$D172&amp;" to "&amp;$E172)))</f>
        <v/>
      </c>
      <c r="L172" s="12">
        <f>IF($A172="","",IF(COUNTIF(SKUs!$A$5:$A$104,$C172)=0,"⚠ this SKU is not on the SKUs tab",IF(AND($D172="",$E172=""),"⚠ needs a from bin, a to bin, or both",IF(AND($D172&lt;&gt;"",COUNTIF(Layout!$D$5:$D$204,$D172)=0),"⚠ the from bin is not on the Layout tab",IF(AND($E172&lt;&gt;"",COUNTIF(Layout!$D$5:$D$204,$E172)=0),"⚠ the to bin is not on the Layout tab",IF($F172&lt;=0,"⚠ quantity must be positive — direction comes from the bins",""))))))</f>
        <v/>
      </c>
    </row>
    <row r="173">
      <c r="A173" s="16" t="n"/>
      <c r="B173" s="9" t="n"/>
      <c r="C173" s="9" t="n"/>
      <c r="D173" s="9" t="n"/>
      <c r="E173" s="9" t="n"/>
      <c r="F173" s="10" t="n"/>
      <c r="G173" s="9" t="n"/>
      <c r="H173" s="9" t="n"/>
      <c r="I173" s="14">
        <f>IF($A173="","",IFERROR(VLOOKUP(IF($D173="",$E173,$D173),Layout!$D$5:$G$204,2,FALSE),""))</f>
        <v/>
      </c>
      <c r="J173" s="13">
        <f>IF($A173="","",$F173*IFERROR(VLOOKUP($C173,SKUs!$A$5:$E$104,3,FALSE),0))</f>
        <v/>
      </c>
      <c r="K173" s="12">
        <f>IF($A173="","",IF($D173="","put away into "&amp;$E173,IF($E173="","picked from "&amp;$D173,"transfer "&amp;$D173&amp;" to "&amp;$E173)))</f>
        <v/>
      </c>
      <c r="L173" s="12">
        <f>IF($A173="","",IF(COUNTIF(SKUs!$A$5:$A$104,$C173)=0,"⚠ this SKU is not on the SKUs tab",IF(AND($D173="",$E173=""),"⚠ needs a from bin, a to bin, or both",IF(AND($D173&lt;&gt;"",COUNTIF(Layout!$D$5:$D$204,$D173)=0),"⚠ the from bin is not on the Layout tab",IF(AND($E173&lt;&gt;"",COUNTIF(Layout!$D$5:$D$204,$E173)=0),"⚠ the to bin is not on the Layout tab",IF($F173&lt;=0,"⚠ quantity must be positive — direction comes from the bins",""))))))</f>
        <v/>
      </c>
    </row>
    <row r="174">
      <c r="A174" s="16" t="n"/>
      <c r="B174" s="9" t="n"/>
      <c r="C174" s="9" t="n"/>
      <c r="D174" s="9" t="n"/>
      <c r="E174" s="9" t="n"/>
      <c r="F174" s="10" t="n"/>
      <c r="G174" s="9" t="n"/>
      <c r="H174" s="9" t="n"/>
      <c r="I174" s="14">
        <f>IF($A174="","",IFERROR(VLOOKUP(IF($D174="",$E174,$D174),Layout!$D$5:$G$204,2,FALSE),""))</f>
        <v/>
      </c>
      <c r="J174" s="13">
        <f>IF($A174="","",$F174*IFERROR(VLOOKUP($C174,SKUs!$A$5:$E$104,3,FALSE),0))</f>
        <v/>
      </c>
      <c r="K174" s="12">
        <f>IF($A174="","",IF($D174="","put away into "&amp;$E174,IF($E174="","picked from "&amp;$D174,"transfer "&amp;$D174&amp;" to "&amp;$E174)))</f>
        <v/>
      </c>
      <c r="L174" s="12">
        <f>IF($A174="","",IF(COUNTIF(SKUs!$A$5:$A$104,$C174)=0,"⚠ this SKU is not on the SKUs tab",IF(AND($D174="",$E174=""),"⚠ needs a from bin, a to bin, or both",IF(AND($D174&lt;&gt;"",COUNTIF(Layout!$D$5:$D$204,$D174)=0),"⚠ the from bin is not on the Layout tab",IF(AND($E174&lt;&gt;"",COUNTIF(Layout!$D$5:$D$204,$E174)=0),"⚠ the to bin is not on the Layout tab",IF($F174&lt;=0,"⚠ quantity must be positive — direction comes from the bins",""))))))</f>
        <v/>
      </c>
    </row>
    <row r="175">
      <c r="A175" s="16" t="n"/>
      <c r="B175" s="9" t="n"/>
      <c r="C175" s="9" t="n"/>
      <c r="D175" s="9" t="n"/>
      <c r="E175" s="9" t="n"/>
      <c r="F175" s="10" t="n"/>
      <c r="G175" s="9" t="n"/>
      <c r="H175" s="9" t="n"/>
      <c r="I175" s="14">
        <f>IF($A175="","",IFERROR(VLOOKUP(IF($D175="",$E175,$D175),Layout!$D$5:$G$204,2,FALSE),""))</f>
        <v/>
      </c>
      <c r="J175" s="13">
        <f>IF($A175="","",$F175*IFERROR(VLOOKUP($C175,SKUs!$A$5:$E$104,3,FALSE),0))</f>
        <v/>
      </c>
      <c r="K175" s="12">
        <f>IF($A175="","",IF($D175="","put away into "&amp;$E175,IF($E175="","picked from "&amp;$D175,"transfer "&amp;$D175&amp;" to "&amp;$E175)))</f>
        <v/>
      </c>
      <c r="L175" s="12">
        <f>IF($A175="","",IF(COUNTIF(SKUs!$A$5:$A$104,$C175)=0,"⚠ this SKU is not on the SKUs tab",IF(AND($D175="",$E175=""),"⚠ needs a from bin, a to bin, or both",IF(AND($D175&lt;&gt;"",COUNTIF(Layout!$D$5:$D$204,$D175)=0),"⚠ the from bin is not on the Layout tab",IF(AND($E175&lt;&gt;"",COUNTIF(Layout!$D$5:$D$204,$E175)=0),"⚠ the to bin is not on the Layout tab",IF($F175&lt;=0,"⚠ quantity must be positive — direction comes from the bins",""))))))</f>
        <v/>
      </c>
    </row>
    <row r="176">
      <c r="A176" s="16" t="n"/>
      <c r="B176" s="9" t="n"/>
      <c r="C176" s="9" t="n"/>
      <c r="D176" s="9" t="n"/>
      <c r="E176" s="9" t="n"/>
      <c r="F176" s="10" t="n"/>
      <c r="G176" s="9" t="n"/>
      <c r="H176" s="9" t="n"/>
      <c r="I176" s="14">
        <f>IF($A176="","",IFERROR(VLOOKUP(IF($D176="",$E176,$D176),Layout!$D$5:$G$204,2,FALSE),""))</f>
        <v/>
      </c>
      <c r="J176" s="13">
        <f>IF($A176="","",$F176*IFERROR(VLOOKUP($C176,SKUs!$A$5:$E$104,3,FALSE),0))</f>
        <v/>
      </c>
      <c r="K176" s="12">
        <f>IF($A176="","",IF($D176="","put away into "&amp;$E176,IF($E176="","picked from "&amp;$D176,"transfer "&amp;$D176&amp;" to "&amp;$E176)))</f>
        <v/>
      </c>
      <c r="L176" s="12">
        <f>IF($A176="","",IF(COUNTIF(SKUs!$A$5:$A$104,$C176)=0,"⚠ this SKU is not on the SKUs tab",IF(AND($D176="",$E176=""),"⚠ needs a from bin, a to bin, or both",IF(AND($D176&lt;&gt;"",COUNTIF(Layout!$D$5:$D$204,$D176)=0),"⚠ the from bin is not on the Layout tab",IF(AND($E176&lt;&gt;"",COUNTIF(Layout!$D$5:$D$204,$E176)=0),"⚠ the to bin is not on the Layout tab",IF($F176&lt;=0,"⚠ quantity must be positive — direction comes from the bins",""))))))</f>
        <v/>
      </c>
    </row>
    <row r="177">
      <c r="A177" s="16" t="n"/>
      <c r="B177" s="9" t="n"/>
      <c r="C177" s="9" t="n"/>
      <c r="D177" s="9" t="n"/>
      <c r="E177" s="9" t="n"/>
      <c r="F177" s="10" t="n"/>
      <c r="G177" s="9" t="n"/>
      <c r="H177" s="9" t="n"/>
      <c r="I177" s="14">
        <f>IF($A177="","",IFERROR(VLOOKUP(IF($D177="",$E177,$D177),Layout!$D$5:$G$204,2,FALSE),""))</f>
        <v/>
      </c>
      <c r="J177" s="13">
        <f>IF($A177="","",$F177*IFERROR(VLOOKUP($C177,SKUs!$A$5:$E$104,3,FALSE),0))</f>
        <v/>
      </c>
      <c r="K177" s="12">
        <f>IF($A177="","",IF($D177="","put away into "&amp;$E177,IF($E177="","picked from "&amp;$D177,"transfer "&amp;$D177&amp;" to "&amp;$E177)))</f>
        <v/>
      </c>
      <c r="L177" s="12">
        <f>IF($A177="","",IF(COUNTIF(SKUs!$A$5:$A$104,$C177)=0,"⚠ this SKU is not on the SKUs tab",IF(AND($D177="",$E177=""),"⚠ needs a from bin, a to bin, or both",IF(AND($D177&lt;&gt;"",COUNTIF(Layout!$D$5:$D$204,$D177)=0),"⚠ the from bin is not on the Layout tab",IF(AND($E177&lt;&gt;"",COUNTIF(Layout!$D$5:$D$204,$E177)=0),"⚠ the to bin is not on the Layout tab",IF($F177&lt;=0,"⚠ quantity must be positive — direction comes from the bins",""))))))</f>
        <v/>
      </c>
    </row>
    <row r="178">
      <c r="A178" s="16" t="n"/>
      <c r="B178" s="9" t="n"/>
      <c r="C178" s="9" t="n"/>
      <c r="D178" s="9" t="n"/>
      <c r="E178" s="9" t="n"/>
      <c r="F178" s="10" t="n"/>
      <c r="G178" s="9" t="n"/>
      <c r="H178" s="9" t="n"/>
      <c r="I178" s="14">
        <f>IF($A178="","",IFERROR(VLOOKUP(IF($D178="",$E178,$D178),Layout!$D$5:$G$204,2,FALSE),""))</f>
        <v/>
      </c>
      <c r="J178" s="13">
        <f>IF($A178="","",$F178*IFERROR(VLOOKUP($C178,SKUs!$A$5:$E$104,3,FALSE),0))</f>
        <v/>
      </c>
      <c r="K178" s="12">
        <f>IF($A178="","",IF($D178="","put away into "&amp;$E178,IF($E178="","picked from "&amp;$D178,"transfer "&amp;$D178&amp;" to "&amp;$E178)))</f>
        <v/>
      </c>
      <c r="L178" s="12">
        <f>IF($A178="","",IF(COUNTIF(SKUs!$A$5:$A$104,$C178)=0,"⚠ this SKU is not on the SKUs tab",IF(AND($D178="",$E178=""),"⚠ needs a from bin, a to bin, or both",IF(AND($D178&lt;&gt;"",COUNTIF(Layout!$D$5:$D$204,$D178)=0),"⚠ the from bin is not on the Layout tab",IF(AND($E178&lt;&gt;"",COUNTIF(Layout!$D$5:$D$204,$E178)=0),"⚠ the to bin is not on the Layout tab",IF($F178&lt;=0,"⚠ quantity must be positive — direction comes from the bins",""))))))</f>
        <v/>
      </c>
    </row>
    <row r="179">
      <c r="A179" s="16" t="n"/>
      <c r="B179" s="9" t="n"/>
      <c r="C179" s="9" t="n"/>
      <c r="D179" s="9" t="n"/>
      <c r="E179" s="9" t="n"/>
      <c r="F179" s="10" t="n"/>
      <c r="G179" s="9" t="n"/>
      <c r="H179" s="9" t="n"/>
      <c r="I179" s="14">
        <f>IF($A179="","",IFERROR(VLOOKUP(IF($D179="",$E179,$D179),Layout!$D$5:$G$204,2,FALSE),""))</f>
        <v/>
      </c>
      <c r="J179" s="13">
        <f>IF($A179="","",$F179*IFERROR(VLOOKUP($C179,SKUs!$A$5:$E$104,3,FALSE),0))</f>
        <v/>
      </c>
      <c r="K179" s="12">
        <f>IF($A179="","",IF($D179="","put away into "&amp;$E179,IF($E179="","picked from "&amp;$D179,"transfer "&amp;$D179&amp;" to "&amp;$E179)))</f>
        <v/>
      </c>
      <c r="L179" s="12">
        <f>IF($A179="","",IF(COUNTIF(SKUs!$A$5:$A$104,$C179)=0,"⚠ this SKU is not on the SKUs tab",IF(AND($D179="",$E179=""),"⚠ needs a from bin, a to bin, or both",IF(AND($D179&lt;&gt;"",COUNTIF(Layout!$D$5:$D$204,$D179)=0),"⚠ the from bin is not on the Layout tab",IF(AND($E179&lt;&gt;"",COUNTIF(Layout!$D$5:$D$204,$E179)=0),"⚠ the to bin is not on the Layout tab",IF($F179&lt;=0,"⚠ quantity must be positive — direction comes from the bins",""))))))</f>
        <v/>
      </c>
    </row>
    <row r="180">
      <c r="A180" s="16" t="n"/>
      <c r="B180" s="9" t="n"/>
      <c r="C180" s="9" t="n"/>
      <c r="D180" s="9" t="n"/>
      <c r="E180" s="9" t="n"/>
      <c r="F180" s="10" t="n"/>
      <c r="G180" s="9" t="n"/>
      <c r="H180" s="9" t="n"/>
      <c r="I180" s="14">
        <f>IF($A180="","",IFERROR(VLOOKUP(IF($D180="",$E180,$D180),Layout!$D$5:$G$204,2,FALSE),""))</f>
        <v/>
      </c>
      <c r="J180" s="13">
        <f>IF($A180="","",$F180*IFERROR(VLOOKUP($C180,SKUs!$A$5:$E$104,3,FALSE),0))</f>
        <v/>
      </c>
      <c r="K180" s="12">
        <f>IF($A180="","",IF($D180="","put away into "&amp;$E180,IF($E180="","picked from "&amp;$D180,"transfer "&amp;$D180&amp;" to "&amp;$E180)))</f>
        <v/>
      </c>
      <c r="L180" s="12">
        <f>IF($A180="","",IF(COUNTIF(SKUs!$A$5:$A$104,$C180)=0,"⚠ this SKU is not on the SKUs tab",IF(AND($D180="",$E180=""),"⚠ needs a from bin, a to bin, or both",IF(AND($D180&lt;&gt;"",COUNTIF(Layout!$D$5:$D$204,$D180)=0),"⚠ the from bin is not on the Layout tab",IF(AND($E180&lt;&gt;"",COUNTIF(Layout!$D$5:$D$204,$E180)=0),"⚠ the to bin is not on the Layout tab",IF($F180&lt;=0,"⚠ quantity must be positive — direction comes from the bins",""))))))</f>
        <v/>
      </c>
    </row>
    <row r="181">
      <c r="A181" s="16" t="n"/>
      <c r="B181" s="9" t="n"/>
      <c r="C181" s="9" t="n"/>
      <c r="D181" s="9" t="n"/>
      <c r="E181" s="9" t="n"/>
      <c r="F181" s="10" t="n"/>
      <c r="G181" s="9" t="n"/>
      <c r="H181" s="9" t="n"/>
      <c r="I181" s="14">
        <f>IF($A181="","",IFERROR(VLOOKUP(IF($D181="",$E181,$D181),Layout!$D$5:$G$204,2,FALSE),""))</f>
        <v/>
      </c>
      <c r="J181" s="13">
        <f>IF($A181="","",$F181*IFERROR(VLOOKUP($C181,SKUs!$A$5:$E$104,3,FALSE),0))</f>
        <v/>
      </c>
      <c r="K181" s="12">
        <f>IF($A181="","",IF($D181="","put away into "&amp;$E181,IF($E181="","picked from "&amp;$D181,"transfer "&amp;$D181&amp;" to "&amp;$E181)))</f>
        <v/>
      </c>
      <c r="L181" s="12">
        <f>IF($A181="","",IF(COUNTIF(SKUs!$A$5:$A$104,$C181)=0,"⚠ this SKU is not on the SKUs tab",IF(AND($D181="",$E181=""),"⚠ needs a from bin, a to bin, or both",IF(AND($D181&lt;&gt;"",COUNTIF(Layout!$D$5:$D$204,$D181)=0),"⚠ the from bin is not on the Layout tab",IF(AND($E181&lt;&gt;"",COUNTIF(Layout!$D$5:$D$204,$E181)=0),"⚠ the to bin is not on the Layout tab",IF($F181&lt;=0,"⚠ quantity must be positive — direction comes from the bins",""))))))</f>
        <v/>
      </c>
    </row>
    <row r="182">
      <c r="A182" s="16" t="n"/>
      <c r="B182" s="9" t="n"/>
      <c r="C182" s="9" t="n"/>
      <c r="D182" s="9" t="n"/>
      <c r="E182" s="9" t="n"/>
      <c r="F182" s="10" t="n"/>
      <c r="G182" s="9" t="n"/>
      <c r="H182" s="9" t="n"/>
      <c r="I182" s="14">
        <f>IF($A182="","",IFERROR(VLOOKUP(IF($D182="",$E182,$D182),Layout!$D$5:$G$204,2,FALSE),""))</f>
        <v/>
      </c>
      <c r="J182" s="13">
        <f>IF($A182="","",$F182*IFERROR(VLOOKUP($C182,SKUs!$A$5:$E$104,3,FALSE),0))</f>
        <v/>
      </c>
      <c r="K182" s="12">
        <f>IF($A182="","",IF($D182="","put away into "&amp;$E182,IF($E182="","picked from "&amp;$D182,"transfer "&amp;$D182&amp;" to "&amp;$E182)))</f>
        <v/>
      </c>
      <c r="L182" s="12">
        <f>IF($A182="","",IF(COUNTIF(SKUs!$A$5:$A$104,$C182)=0,"⚠ this SKU is not on the SKUs tab",IF(AND($D182="",$E182=""),"⚠ needs a from bin, a to bin, or both",IF(AND($D182&lt;&gt;"",COUNTIF(Layout!$D$5:$D$204,$D182)=0),"⚠ the from bin is not on the Layout tab",IF(AND($E182&lt;&gt;"",COUNTIF(Layout!$D$5:$D$204,$E182)=0),"⚠ the to bin is not on the Layout tab",IF($F182&lt;=0,"⚠ quantity must be positive — direction comes from the bins",""))))))</f>
        <v/>
      </c>
    </row>
    <row r="183">
      <c r="A183" s="16" t="n"/>
      <c r="B183" s="9" t="n"/>
      <c r="C183" s="9" t="n"/>
      <c r="D183" s="9" t="n"/>
      <c r="E183" s="9" t="n"/>
      <c r="F183" s="10" t="n"/>
      <c r="G183" s="9" t="n"/>
      <c r="H183" s="9" t="n"/>
      <c r="I183" s="14">
        <f>IF($A183="","",IFERROR(VLOOKUP(IF($D183="",$E183,$D183),Layout!$D$5:$G$204,2,FALSE),""))</f>
        <v/>
      </c>
      <c r="J183" s="13">
        <f>IF($A183="","",$F183*IFERROR(VLOOKUP($C183,SKUs!$A$5:$E$104,3,FALSE),0))</f>
        <v/>
      </c>
      <c r="K183" s="12">
        <f>IF($A183="","",IF($D183="","put away into "&amp;$E183,IF($E183="","picked from "&amp;$D183,"transfer "&amp;$D183&amp;" to "&amp;$E183)))</f>
        <v/>
      </c>
      <c r="L183" s="12">
        <f>IF($A183="","",IF(COUNTIF(SKUs!$A$5:$A$104,$C183)=0,"⚠ this SKU is not on the SKUs tab",IF(AND($D183="",$E183=""),"⚠ needs a from bin, a to bin, or both",IF(AND($D183&lt;&gt;"",COUNTIF(Layout!$D$5:$D$204,$D183)=0),"⚠ the from bin is not on the Layout tab",IF(AND($E183&lt;&gt;"",COUNTIF(Layout!$D$5:$D$204,$E183)=0),"⚠ the to bin is not on the Layout tab",IF($F183&lt;=0,"⚠ quantity must be positive — direction comes from the bins",""))))))</f>
        <v/>
      </c>
    </row>
    <row r="184">
      <c r="A184" s="16" t="n"/>
      <c r="B184" s="9" t="n"/>
      <c r="C184" s="9" t="n"/>
      <c r="D184" s="9" t="n"/>
      <c r="E184" s="9" t="n"/>
      <c r="F184" s="10" t="n"/>
      <c r="G184" s="9" t="n"/>
      <c r="H184" s="9" t="n"/>
      <c r="I184" s="14">
        <f>IF($A184="","",IFERROR(VLOOKUP(IF($D184="",$E184,$D184),Layout!$D$5:$G$204,2,FALSE),""))</f>
        <v/>
      </c>
      <c r="J184" s="13">
        <f>IF($A184="","",$F184*IFERROR(VLOOKUP($C184,SKUs!$A$5:$E$104,3,FALSE),0))</f>
        <v/>
      </c>
      <c r="K184" s="12">
        <f>IF($A184="","",IF($D184="","put away into "&amp;$E184,IF($E184="","picked from "&amp;$D184,"transfer "&amp;$D184&amp;" to "&amp;$E184)))</f>
        <v/>
      </c>
      <c r="L184" s="12">
        <f>IF($A184="","",IF(COUNTIF(SKUs!$A$5:$A$104,$C184)=0,"⚠ this SKU is not on the SKUs tab",IF(AND($D184="",$E184=""),"⚠ needs a from bin, a to bin, or both",IF(AND($D184&lt;&gt;"",COUNTIF(Layout!$D$5:$D$204,$D184)=0),"⚠ the from bin is not on the Layout tab",IF(AND($E184&lt;&gt;"",COUNTIF(Layout!$D$5:$D$204,$E184)=0),"⚠ the to bin is not on the Layout tab",IF($F184&lt;=0,"⚠ quantity must be positive — direction comes from the bins",""))))))</f>
        <v/>
      </c>
    </row>
    <row r="185">
      <c r="A185" s="16" t="n"/>
      <c r="B185" s="9" t="n"/>
      <c r="C185" s="9" t="n"/>
      <c r="D185" s="9" t="n"/>
      <c r="E185" s="9" t="n"/>
      <c r="F185" s="10" t="n"/>
      <c r="G185" s="9" t="n"/>
      <c r="H185" s="9" t="n"/>
      <c r="I185" s="14">
        <f>IF($A185="","",IFERROR(VLOOKUP(IF($D185="",$E185,$D185),Layout!$D$5:$G$204,2,FALSE),""))</f>
        <v/>
      </c>
      <c r="J185" s="13">
        <f>IF($A185="","",$F185*IFERROR(VLOOKUP($C185,SKUs!$A$5:$E$104,3,FALSE),0))</f>
        <v/>
      </c>
      <c r="K185" s="12">
        <f>IF($A185="","",IF($D185="","put away into "&amp;$E185,IF($E185="","picked from "&amp;$D185,"transfer "&amp;$D185&amp;" to "&amp;$E185)))</f>
        <v/>
      </c>
      <c r="L185" s="12">
        <f>IF($A185="","",IF(COUNTIF(SKUs!$A$5:$A$104,$C185)=0,"⚠ this SKU is not on the SKUs tab",IF(AND($D185="",$E185=""),"⚠ needs a from bin, a to bin, or both",IF(AND($D185&lt;&gt;"",COUNTIF(Layout!$D$5:$D$204,$D185)=0),"⚠ the from bin is not on the Layout tab",IF(AND($E185&lt;&gt;"",COUNTIF(Layout!$D$5:$D$204,$E185)=0),"⚠ the to bin is not on the Layout tab",IF($F185&lt;=0,"⚠ quantity must be positive — direction comes from the bins",""))))))</f>
        <v/>
      </c>
    </row>
    <row r="186">
      <c r="A186" s="16" t="n"/>
      <c r="B186" s="9" t="n"/>
      <c r="C186" s="9" t="n"/>
      <c r="D186" s="9" t="n"/>
      <c r="E186" s="9" t="n"/>
      <c r="F186" s="10" t="n"/>
      <c r="G186" s="9" t="n"/>
      <c r="H186" s="9" t="n"/>
      <c r="I186" s="14">
        <f>IF($A186="","",IFERROR(VLOOKUP(IF($D186="",$E186,$D186),Layout!$D$5:$G$204,2,FALSE),""))</f>
        <v/>
      </c>
      <c r="J186" s="13">
        <f>IF($A186="","",$F186*IFERROR(VLOOKUP($C186,SKUs!$A$5:$E$104,3,FALSE),0))</f>
        <v/>
      </c>
      <c r="K186" s="12">
        <f>IF($A186="","",IF($D186="","put away into "&amp;$E186,IF($E186="","picked from "&amp;$D186,"transfer "&amp;$D186&amp;" to "&amp;$E186)))</f>
        <v/>
      </c>
      <c r="L186" s="12">
        <f>IF($A186="","",IF(COUNTIF(SKUs!$A$5:$A$104,$C186)=0,"⚠ this SKU is not on the SKUs tab",IF(AND($D186="",$E186=""),"⚠ needs a from bin, a to bin, or both",IF(AND($D186&lt;&gt;"",COUNTIF(Layout!$D$5:$D$204,$D186)=0),"⚠ the from bin is not on the Layout tab",IF(AND($E186&lt;&gt;"",COUNTIF(Layout!$D$5:$D$204,$E186)=0),"⚠ the to bin is not on the Layout tab",IF($F186&lt;=0,"⚠ quantity must be positive — direction comes from the bins",""))))))</f>
        <v/>
      </c>
    </row>
    <row r="187">
      <c r="A187" s="16" t="n"/>
      <c r="B187" s="9" t="n"/>
      <c r="C187" s="9" t="n"/>
      <c r="D187" s="9" t="n"/>
      <c r="E187" s="9" t="n"/>
      <c r="F187" s="10" t="n"/>
      <c r="G187" s="9" t="n"/>
      <c r="H187" s="9" t="n"/>
      <c r="I187" s="14">
        <f>IF($A187="","",IFERROR(VLOOKUP(IF($D187="",$E187,$D187),Layout!$D$5:$G$204,2,FALSE),""))</f>
        <v/>
      </c>
      <c r="J187" s="13">
        <f>IF($A187="","",$F187*IFERROR(VLOOKUP($C187,SKUs!$A$5:$E$104,3,FALSE),0))</f>
        <v/>
      </c>
      <c r="K187" s="12">
        <f>IF($A187="","",IF($D187="","put away into "&amp;$E187,IF($E187="","picked from "&amp;$D187,"transfer "&amp;$D187&amp;" to "&amp;$E187)))</f>
        <v/>
      </c>
      <c r="L187" s="12">
        <f>IF($A187="","",IF(COUNTIF(SKUs!$A$5:$A$104,$C187)=0,"⚠ this SKU is not on the SKUs tab",IF(AND($D187="",$E187=""),"⚠ needs a from bin, a to bin, or both",IF(AND($D187&lt;&gt;"",COUNTIF(Layout!$D$5:$D$204,$D187)=0),"⚠ the from bin is not on the Layout tab",IF(AND($E187&lt;&gt;"",COUNTIF(Layout!$D$5:$D$204,$E187)=0),"⚠ the to bin is not on the Layout tab",IF($F187&lt;=0,"⚠ quantity must be positive — direction comes from the bins",""))))))</f>
        <v/>
      </c>
    </row>
    <row r="188">
      <c r="A188" s="16" t="n"/>
      <c r="B188" s="9" t="n"/>
      <c r="C188" s="9" t="n"/>
      <c r="D188" s="9" t="n"/>
      <c r="E188" s="9" t="n"/>
      <c r="F188" s="10" t="n"/>
      <c r="G188" s="9" t="n"/>
      <c r="H188" s="9" t="n"/>
      <c r="I188" s="14">
        <f>IF($A188="","",IFERROR(VLOOKUP(IF($D188="",$E188,$D188),Layout!$D$5:$G$204,2,FALSE),""))</f>
        <v/>
      </c>
      <c r="J188" s="13">
        <f>IF($A188="","",$F188*IFERROR(VLOOKUP($C188,SKUs!$A$5:$E$104,3,FALSE),0))</f>
        <v/>
      </c>
      <c r="K188" s="12">
        <f>IF($A188="","",IF($D188="","put away into "&amp;$E188,IF($E188="","picked from "&amp;$D188,"transfer "&amp;$D188&amp;" to "&amp;$E188)))</f>
        <v/>
      </c>
      <c r="L188" s="12">
        <f>IF($A188="","",IF(COUNTIF(SKUs!$A$5:$A$104,$C188)=0,"⚠ this SKU is not on the SKUs tab",IF(AND($D188="",$E188=""),"⚠ needs a from bin, a to bin, or both",IF(AND($D188&lt;&gt;"",COUNTIF(Layout!$D$5:$D$204,$D188)=0),"⚠ the from bin is not on the Layout tab",IF(AND($E188&lt;&gt;"",COUNTIF(Layout!$D$5:$D$204,$E188)=0),"⚠ the to bin is not on the Layout tab",IF($F188&lt;=0,"⚠ quantity must be positive — direction comes from the bins",""))))))</f>
        <v/>
      </c>
    </row>
    <row r="189">
      <c r="A189" s="16" t="n"/>
      <c r="B189" s="9" t="n"/>
      <c r="C189" s="9" t="n"/>
      <c r="D189" s="9" t="n"/>
      <c r="E189" s="9" t="n"/>
      <c r="F189" s="10" t="n"/>
      <c r="G189" s="9" t="n"/>
      <c r="H189" s="9" t="n"/>
      <c r="I189" s="14">
        <f>IF($A189="","",IFERROR(VLOOKUP(IF($D189="",$E189,$D189),Layout!$D$5:$G$204,2,FALSE),""))</f>
        <v/>
      </c>
      <c r="J189" s="13">
        <f>IF($A189="","",$F189*IFERROR(VLOOKUP($C189,SKUs!$A$5:$E$104,3,FALSE),0))</f>
        <v/>
      </c>
      <c r="K189" s="12">
        <f>IF($A189="","",IF($D189="","put away into "&amp;$E189,IF($E189="","picked from "&amp;$D189,"transfer "&amp;$D189&amp;" to "&amp;$E189)))</f>
        <v/>
      </c>
      <c r="L189" s="12">
        <f>IF($A189="","",IF(COUNTIF(SKUs!$A$5:$A$104,$C189)=0,"⚠ this SKU is not on the SKUs tab",IF(AND($D189="",$E189=""),"⚠ needs a from bin, a to bin, or both",IF(AND($D189&lt;&gt;"",COUNTIF(Layout!$D$5:$D$204,$D189)=0),"⚠ the from bin is not on the Layout tab",IF(AND($E189&lt;&gt;"",COUNTIF(Layout!$D$5:$D$204,$E189)=0),"⚠ the to bin is not on the Layout tab",IF($F189&lt;=0,"⚠ quantity must be positive — direction comes from the bins",""))))))</f>
        <v/>
      </c>
    </row>
    <row r="190">
      <c r="A190" s="16" t="n"/>
      <c r="B190" s="9" t="n"/>
      <c r="C190" s="9" t="n"/>
      <c r="D190" s="9" t="n"/>
      <c r="E190" s="9" t="n"/>
      <c r="F190" s="10" t="n"/>
      <c r="G190" s="9" t="n"/>
      <c r="H190" s="9" t="n"/>
      <c r="I190" s="14">
        <f>IF($A190="","",IFERROR(VLOOKUP(IF($D190="",$E190,$D190),Layout!$D$5:$G$204,2,FALSE),""))</f>
        <v/>
      </c>
      <c r="J190" s="13">
        <f>IF($A190="","",$F190*IFERROR(VLOOKUP($C190,SKUs!$A$5:$E$104,3,FALSE),0))</f>
        <v/>
      </c>
      <c r="K190" s="12">
        <f>IF($A190="","",IF($D190="","put away into "&amp;$E190,IF($E190="","picked from "&amp;$D190,"transfer "&amp;$D190&amp;" to "&amp;$E190)))</f>
        <v/>
      </c>
      <c r="L190" s="12">
        <f>IF($A190="","",IF(COUNTIF(SKUs!$A$5:$A$104,$C190)=0,"⚠ this SKU is not on the SKUs tab",IF(AND($D190="",$E190=""),"⚠ needs a from bin, a to bin, or both",IF(AND($D190&lt;&gt;"",COUNTIF(Layout!$D$5:$D$204,$D190)=0),"⚠ the from bin is not on the Layout tab",IF(AND($E190&lt;&gt;"",COUNTIF(Layout!$D$5:$D$204,$E190)=0),"⚠ the to bin is not on the Layout tab",IF($F190&lt;=0,"⚠ quantity must be positive — direction comes from the bins",""))))))</f>
        <v/>
      </c>
    </row>
    <row r="191">
      <c r="A191" s="16" t="n"/>
      <c r="B191" s="9" t="n"/>
      <c r="C191" s="9" t="n"/>
      <c r="D191" s="9" t="n"/>
      <c r="E191" s="9" t="n"/>
      <c r="F191" s="10" t="n"/>
      <c r="G191" s="9" t="n"/>
      <c r="H191" s="9" t="n"/>
      <c r="I191" s="14">
        <f>IF($A191="","",IFERROR(VLOOKUP(IF($D191="",$E191,$D191),Layout!$D$5:$G$204,2,FALSE),""))</f>
        <v/>
      </c>
      <c r="J191" s="13">
        <f>IF($A191="","",$F191*IFERROR(VLOOKUP($C191,SKUs!$A$5:$E$104,3,FALSE),0))</f>
        <v/>
      </c>
      <c r="K191" s="12">
        <f>IF($A191="","",IF($D191="","put away into "&amp;$E191,IF($E191="","picked from "&amp;$D191,"transfer "&amp;$D191&amp;" to "&amp;$E191)))</f>
        <v/>
      </c>
      <c r="L191" s="12">
        <f>IF($A191="","",IF(COUNTIF(SKUs!$A$5:$A$104,$C191)=0,"⚠ this SKU is not on the SKUs tab",IF(AND($D191="",$E191=""),"⚠ needs a from bin, a to bin, or both",IF(AND($D191&lt;&gt;"",COUNTIF(Layout!$D$5:$D$204,$D191)=0),"⚠ the from bin is not on the Layout tab",IF(AND($E191&lt;&gt;"",COUNTIF(Layout!$D$5:$D$204,$E191)=0),"⚠ the to bin is not on the Layout tab",IF($F191&lt;=0,"⚠ quantity must be positive — direction comes from the bins",""))))))</f>
        <v/>
      </c>
    </row>
    <row r="192">
      <c r="A192" s="16" t="n"/>
      <c r="B192" s="9" t="n"/>
      <c r="C192" s="9" t="n"/>
      <c r="D192" s="9" t="n"/>
      <c r="E192" s="9" t="n"/>
      <c r="F192" s="10" t="n"/>
      <c r="G192" s="9" t="n"/>
      <c r="H192" s="9" t="n"/>
      <c r="I192" s="14">
        <f>IF($A192="","",IFERROR(VLOOKUP(IF($D192="",$E192,$D192),Layout!$D$5:$G$204,2,FALSE),""))</f>
        <v/>
      </c>
      <c r="J192" s="13">
        <f>IF($A192="","",$F192*IFERROR(VLOOKUP($C192,SKUs!$A$5:$E$104,3,FALSE),0))</f>
        <v/>
      </c>
      <c r="K192" s="12">
        <f>IF($A192="","",IF($D192="","put away into "&amp;$E192,IF($E192="","picked from "&amp;$D192,"transfer "&amp;$D192&amp;" to "&amp;$E192)))</f>
        <v/>
      </c>
      <c r="L192" s="12">
        <f>IF($A192="","",IF(COUNTIF(SKUs!$A$5:$A$104,$C192)=0,"⚠ this SKU is not on the SKUs tab",IF(AND($D192="",$E192=""),"⚠ needs a from bin, a to bin, or both",IF(AND($D192&lt;&gt;"",COUNTIF(Layout!$D$5:$D$204,$D192)=0),"⚠ the from bin is not on the Layout tab",IF(AND($E192&lt;&gt;"",COUNTIF(Layout!$D$5:$D$204,$E192)=0),"⚠ the to bin is not on the Layout tab",IF($F192&lt;=0,"⚠ quantity must be positive — direction comes from the bins",""))))))</f>
        <v/>
      </c>
    </row>
    <row r="193">
      <c r="A193" s="16" t="n"/>
      <c r="B193" s="9" t="n"/>
      <c r="C193" s="9" t="n"/>
      <c r="D193" s="9" t="n"/>
      <c r="E193" s="9" t="n"/>
      <c r="F193" s="10" t="n"/>
      <c r="G193" s="9" t="n"/>
      <c r="H193" s="9" t="n"/>
      <c r="I193" s="14">
        <f>IF($A193="","",IFERROR(VLOOKUP(IF($D193="",$E193,$D193),Layout!$D$5:$G$204,2,FALSE),""))</f>
        <v/>
      </c>
      <c r="J193" s="13">
        <f>IF($A193="","",$F193*IFERROR(VLOOKUP($C193,SKUs!$A$5:$E$104,3,FALSE),0))</f>
        <v/>
      </c>
      <c r="K193" s="12">
        <f>IF($A193="","",IF($D193="","put away into "&amp;$E193,IF($E193="","picked from "&amp;$D193,"transfer "&amp;$D193&amp;" to "&amp;$E193)))</f>
        <v/>
      </c>
      <c r="L193" s="12">
        <f>IF($A193="","",IF(COUNTIF(SKUs!$A$5:$A$104,$C193)=0,"⚠ this SKU is not on the SKUs tab",IF(AND($D193="",$E193=""),"⚠ needs a from bin, a to bin, or both",IF(AND($D193&lt;&gt;"",COUNTIF(Layout!$D$5:$D$204,$D193)=0),"⚠ the from bin is not on the Layout tab",IF(AND($E193&lt;&gt;"",COUNTIF(Layout!$D$5:$D$204,$E193)=0),"⚠ the to bin is not on the Layout tab",IF($F193&lt;=0,"⚠ quantity must be positive — direction comes from the bins",""))))))</f>
        <v/>
      </c>
    </row>
    <row r="194">
      <c r="A194" s="16" t="n"/>
      <c r="B194" s="9" t="n"/>
      <c r="C194" s="9" t="n"/>
      <c r="D194" s="9" t="n"/>
      <c r="E194" s="9" t="n"/>
      <c r="F194" s="10" t="n"/>
      <c r="G194" s="9" t="n"/>
      <c r="H194" s="9" t="n"/>
      <c r="I194" s="14">
        <f>IF($A194="","",IFERROR(VLOOKUP(IF($D194="",$E194,$D194),Layout!$D$5:$G$204,2,FALSE),""))</f>
        <v/>
      </c>
      <c r="J194" s="13">
        <f>IF($A194="","",$F194*IFERROR(VLOOKUP($C194,SKUs!$A$5:$E$104,3,FALSE),0))</f>
        <v/>
      </c>
      <c r="K194" s="12">
        <f>IF($A194="","",IF($D194="","put away into "&amp;$E194,IF($E194="","picked from "&amp;$D194,"transfer "&amp;$D194&amp;" to "&amp;$E194)))</f>
        <v/>
      </c>
      <c r="L194" s="12">
        <f>IF($A194="","",IF(COUNTIF(SKUs!$A$5:$A$104,$C194)=0,"⚠ this SKU is not on the SKUs tab",IF(AND($D194="",$E194=""),"⚠ needs a from bin, a to bin, or both",IF(AND($D194&lt;&gt;"",COUNTIF(Layout!$D$5:$D$204,$D194)=0),"⚠ the from bin is not on the Layout tab",IF(AND($E194&lt;&gt;"",COUNTIF(Layout!$D$5:$D$204,$E194)=0),"⚠ the to bin is not on the Layout tab",IF($F194&lt;=0,"⚠ quantity must be positive — direction comes from the bins",""))))))</f>
        <v/>
      </c>
    </row>
    <row r="195">
      <c r="A195" s="16" t="n"/>
      <c r="B195" s="9" t="n"/>
      <c r="C195" s="9" t="n"/>
      <c r="D195" s="9" t="n"/>
      <c r="E195" s="9" t="n"/>
      <c r="F195" s="10" t="n"/>
      <c r="G195" s="9" t="n"/>
      <c r="H195" s="9" t="n"/>
      <c r="I195" s="14">
        <f>IF($A195="","",IFERROR(VLOOKUP(IF($D195="",$E195,$D195),Layout!$D$5:$G$204,2,FALSE),""))</f>
        <v/>
      </c>
      <c r="J195" s="13">
        <f>IF($A195="","",$F195*IFERROR(VLOOKUP($C195,SKUs!$A$5:$E$104,3,FALSE),0))</f>
        <v/>
      </c>
      <c r="K195" s="12">
        <f>IF($A195="","",IF($D195="","put away into "&amp;$E195,IF($E195="","picked from "&amp;$D195,"transfer "&amp;$D195&amp;" to "&amp;$E195)))</f>
        <v/>
      </c>
      <c r="L195" s="12">
        <f>IF($A195="","",IF(COUNTIF(SKUs!$A$5:$A$104,$C195)=0,"⚠ this SKU is not on the SKUs tab",IF(AND($D195="",$E195=""),"⚠ needs a from bin, a to bin, or both",IF(AND($D195&lt;&gt;"",COUNTIF(Layout!$D$5:$D$204,$D195)=0),"⚠ the from bin is not on the Layout tab",IF(AND($E195&lt;&gt;"",COUNTIF(Layout!$D$5:$D$204,$E195)=0),"⚠ the to bin is not on the Layout tab",IF($F195&lt;=0,"⚠ quantity must be positive — direction comes from the bins",""))))))</f>
        <v/>
      </c>
    </row>
    <row r="196">
      <c r="A196" s="16" t="n"/>
      <c r="B196" s="9" t="n"/>
      <c r="C196" s="9" t="n"/>
      <c r="D196" s="9" t="n"/>
      <c r="E196" s="9" t="n"/>
      <c r="F196" s="10" t="n"/>
      <c r="G196" s="9" t="n"/>
      <c r="H196" s="9" t="n"/>
      <c r="I196" s="14">
        <f>IF($A196="","",IFERROR(VLOOKUP(IF($D196="",$E196,$D196),Layout!$D$5:$G$204,2,FALSE),""))</f>
        <v/>
      </c>
      <c r="J196" s="13">
        <f>IF($A196="","",$F196*IFERROR(VLOOKUP($C196,SKUs!$A$5:$E$104,3,FALSE),0))</f>
        <v/>
      </c>
      <c r="K196" s="12">
        <f>IF($A196="","",IF($D196="","put away into "&amp;$E196,IF($E196="","picked from "&amp;$D196,"transfer "&amp;$D196&amp;" to "&amp;$E196)))</f>
        <v/>
      </c>
      <c r="L196" s="12">
        <f>IF($A196="","",IF(COUNTIF(SKUs!$A$5:$A$104,$C196)=0,"⚠ this SKU is not on the SKUs tab",IF(AND($D196="",$E196=""),"⚠ needs a from bin, a to bin, or both",IF(AND($D196&lt;&gt;"",COUNTIF(Layout!$D$5:$D$204,$D196)=0),"⚠ the from bin is not on the Layout tab",IF(AND($E196&lt;&gt;"",COUNTIF(Layout!$D$5:$D$204,$E196)=0),"⚠ the to bin is not on the Layout tab",IF($F196&lt;=0,"⚠ quantity must be positive — direction comes from the bins",""))))))</f>
        <v/>
      </c>
    </row>
    <row r="197">
      <c r="A197" s="16" t="n"/>
      <c r="B197" s="9" t="n"/>
      <c r="C197" s="9" t="n"/>
      <c r="D197" s="9" t="n"/>
      <c r="E197" s="9" t="n"/>
      <c r="F197" s="10" t="n"/>
      <c r="G197" s="9" t="n"/>
      <c r="H197" s="9" t="n"/>
      <c r="I197" s="14">
        <f>IF($A197="","",IFERROR(VLOOKUP(IF($D197="",$E197,$D197),Layout!$D$5:$G$204,2,FALSE),""))</f>
        <v/>
      </c>
      <c r="J197" s="13">
        <f>IF($A197="","",$F197*IFERROR(VLOOKUP($C197,SKUs!$A$5:$E$104,3,FALSE),0))</f>
        <v/>
      </c>
      <c r="K197" s="12">
        <f>IF($A197="","",IF($D197="","put away into "&amp;$E197,IF($E197="","picked from "&amp;$D197,"transfer "&amp;$D197&amp;" to "&amp;$E197)))</f>
        <v/>
      </c>
      <c r="L197" s="12">
        <f>IF($A197="","",IF(COUNTIF(SKUs!$A$5:$A$104,$C197)=0,"⚠ this SKU is not on the SKUs tab",IF(AND($D197="",$E197=""),"⚠ needs a from bin, a to bin, or both",IF(AND($D197&lt;&gt;"",COUNTIF(Layout!$D$5:$D$204,$D197)=0),"⚠ the from bin is not on the Layout tab",IF(AND($E197&lt;&gt;"",COUNTIF(Layout!$D$5:$D$204,$E197)=0),"⚠ the to bin is not on the Layout tab",IF($F197&lt;=0,"⚠ quantity must be positive — direction comes from the bins",""))))))</f>
        <v/>
      </c>
    </row>
    <row r="198">
      <c r="A198" s="16" t="n"/>
      <c r="B198" s="9" t="n"/>
      <c r="C198" s="9" t="n"/>
      <c r="D198" s="9" t="n"/>
      <c r="E198" s="9" t="n"/>
      <c r="F198" s="10" t="n"/>
      <c r="G198" s="9" t="n"/>
      <c r="H198" s="9" t="n"/>
      <c r="I198" s="14">
        <f>IF($A198="","",IFERROR(VLOOKUP(IF($D198="",$E198,$D198),Layout!$D$5:$G$204,2,FALSE),""))</f>
        <v/>
      </c>
      <c r="J198" s="13">
        <f>IF($A198="","",$F198*IFERROR(VLOOKUP($C198,SKUs!$A$5:$E$104,3,FALSE),0))</f>
        <v/>
      </c>
      <c r="K198" s="12">
        <f>IF($A198="","",IF($D198="","put away into "&amp;$E198,IF($E198="","picked from "&amp;$D198,"transfer "&amp;$D198&amp;" to "&amp;$E198)))</f>
        <v/>
      </c>
      <c r="L198" s="12">
        <f>IF($A198="","",IF(COUNTIF(SKUs!$A$5:$A$104,$C198)=0,"⚠ this SKU is not on the SKUs tab",IF(AND($D198="",$E198=""),"⚠ needs a from bin, a to bin, or both",IF(AND($D198&lt;&gt;"",COUNTIF(Layout!$D$5:$D$204,$D198)=0),"⚠ the from bin is not on the Layout tab",IF(AND($E198&lt;&gt;"",COUNTIF(Layout!$D$5:$D$204,$E198)=0),"⚠ the to bin is not on the Layout tab",IF($F198&lt;=0,"⚠ quantity must be positive — direction comes from the bins",""))))))</f>
        <v/>
      </c>
    </row>
    <row r="199">
      <c r="A199" s="16" t="n"/>
      <c r="B199" s="9" t="n"/>
      <c r="C199" s="9" t="n"/>
      <c r="D199" s="9" t="n"/>
      <c r="E199" s="9" t="n"/>
      <c r="F199" s="10" t="n"/>
      <c r="G199" s="9" t="n"/>
      <c r="H199" s="9" t="n"/>
      <c r="I199" s="14">
        <f>IF($A199="","",IFERROR(VLOOKUP(IF($D199="",$E199,$D199),Layout!$D$5:$G$204,2,FALSE),""))</f>
        <v/>
      </c>
      <c r="J199" s="13">
        <f>IF($A199="","",$F199*IFERROR(VLOOKUP($C199,SKUs!$A$5:$E$104,3,FALSE),0))</f>
        <v/>
      </c>
      <c r="K199" s="12">
        <f>IF($A199="","",IF($D199="","put away into "&amp;$E199,IF($E199="","picked from "&amp;$D199,"transfer "&amp;$D199&amp;" to "&amp;$E199)))</f>
        <v/>
      </c>
      <c r="L199" s="12">
        <f>IF($A199="","",IF(COUNTIF(SKUs!$A$5:$A$104,$C199)=0,"⚠ this SKU is not on the SKUs tab",IF(AND($D199="",$E199=""),"⚠ needs a from bin, a to bin, or both",IF(AND($D199&lt;&gt;"",COUNTIF(Layout!$D$5:$D$204,$D199)=0),"⚠ the from bin is not on the Layout tab",IF(AND($E199&lt;&gt;"",COUNTIF(Layout!$D$5:$D$204,$E199)=0),"⚠ the to bin is not on the Layout tab",IF($F199&lt;=0,"⚠ quantity must be positive — direction comes from the bins",""))))))</f>
        <v/>
      </c>
    </row>
    <row r="200">
      <c r="A200" s="16" t="n"/>
      <c r="B200" s="9" t="n"/>
      <c r="C200" s="9" t="n"/>
      <c r="D200" s="9" t="n"/>
      <c r="E200" s="9" t="n"/>
      <c r="F200" s="10" t="n"/>
      <c r="G200" s="9" t="n"/>
      <c r="H200" s="9" t="n"/>
      <c r="I200" s="14">
        <f>IF($A200="","",IFERROR(VLOOKUP(IF($D200="",$E200,$D200),Layout!$D$5:$G$204,2,FALSE),""))</f>
        <v/>
      </c>
      <c r="J200" s="13">
        <f>IF($A200="","",$F200*IFERROR(VLOOKUP($C200,SKUs!$A$5:$E$104,3,FALSE),0))</f>
        <v/>
      </c>
      <c r="K200" s="12">
        <f>IF($A200="","",IF($D200="","put away into "&amp;$E200,IF($E200="","picked from "&amp;$D200,"transfer "&amp;$D200&amp;" to "&amp;$E200)))</f>
        <v/>
      </c>
      <c r="L200" s="12">
        <f>IF($A200="","",IF(COUNTIF(SKUs!$A$5:$A$104,$C200)=0,"⚠ this SKU is not on the SKUs tab",IF(AND($D200="",$E200=""),"⚠ needs a from bin, a to bin, or both",IF(AND($D200&lt;&gt;"",COUNTIF(Layout!$D$5:$D$204,$D200)=0),"⚠ the from bin is not on the Layout tab",IF(AND($E200&lt;&gt;"",COUNTIF(Layout!$D$5:$D$204,$E200)=0),"⚠ the to bin is not on the Layout tab",IF($F200&lt;=0,"⚠ quantity must be positive — direction comes from the bins",""))))))</f>
        <v/>
      </c>
    </row>
    <row r="201">
      <c r="A201" s="16" t="n"/>
      <c r="B201" s="9" t="n"/>
      <c r="C201" s="9" t="n"/>
      <c r="D201" s="9" t="n"/>
      <c r="E201" s="9" t="n"/>
      <c r="F201" s="10" t="n"/>
      <c r="G201" s="9" t="n"/>
      <c r="H201" s="9" t="n"/>
      <c r="I201" s="14">
        <f>IF($A201="","",IFERROR(VLOOKUP(IF($D201="",$E201,$D201),Layout!$D$5:$G$204,2,FALSE),""))</f>
        <v/>
      </c>
      <c r="J201" s="13">
        <f>IF($A201="","",$F201*IFERROR(VLOOKUP($C201,SKUs!$A$5:$E$104,3,FALSE),0))</f>
        <v/>
      </c>
      <c r="K201" s="12">
        <f>IF($A201="","",IF($D201="","put away into "&amp;$E201,IF($E201="","picked from "&amp;$D201,"transfer "&amp;$D201&amp;" to "&amp;$E201)))</f>
        <v/>
      </c>
      <c r="L201" s="12">
        <f>IF($A201="","",IF(COUNTIF(SKUs!$A$5:$A$104,$C201)=0,"⚠ this SKU is not on the SKUs tab",IF(AND($D201="",$E201=""),"⚠ needs a from bin, a to bin, or both",IF(AND($D201&lt;&gt;"",COUNTIF(Layout!$D$5:$D$204,$D201)=0),"⚠ the from bin is not on the Layout tab",IF(AND($E201&lt;&gt;"",COUNTIF(Layout!$D$5:$D$204,$E201)=0),"⚠ the to bin is not on the Layout tab",IF($F201&lt;=0,"⚠ quantity must be positive — direction comes from the bins",""))))))</f>
        <v/>
      </c>
    </row>
    <row r="202">
      <c r="A202" s="16" t="n"/>
      <c r="B202" s="9" t="n"/>
      <c r="C202" s="9" t="n"/>
      <c r="D202" s="9" t="n"/>
      <c r="E202" s="9" t="n"/>
      <c r="F202" s="10" t="n"/>
      <c r="G202" s="9" t="n"/>
      <c r="H202" s="9" t="n"/>
      <c r="I202" s="14">
        <f>IF($A202="","",IFERROR(VLOOKUP(IF($D202="",$E202,$D202),Layout!$D$5:$G$204,2,FALSE),""))</f>
        <v/>
      </c>
      <c r="J202" s="13">
        <f>IF($A202="","",$F202*IFERROR(VLOOKUP($C202,SKUs!$A$5:$E$104,3,FALSE),0))</f>
        <v/>
      </c>
      <c r="K202" s="12">
        <f>IF($A202="","",IF($D202="","put away into "&amp;$E202,IF($E202="","picked from "&amp;$D202,"transfer "&amp;$D202&amp;" to "&amp;$E202)))</f>
        <v/>
      </c>
      <c r="L202" s="12">
        <f>IF($A202="","",IF(COUNTIF(SKUs!$A$5:$A$104,$C202)=0,"⚠ this SKU is not on the SKUs tab",IF(AND($D202="",$E202=""),"⚠ needs a from bin, a to bin, or both",IF(AND($D202&lt;&gt;"",COUNTIF(Layout!$D$5:$D$204,$D202)=0),"⚠ the from bin is not on the Layout tab",IF(AND($E202&lt;&gt;"",COUNTIF(Layout!$D$5:$D$204,$E202)=0),"⚠ the to bin is not on the Layout tab",IF($F202&lt;=0,"⚠ quantity must be positive — direction comes from the bins",""))))))</f>
        <v/>
      </c>
    </row>
    <row r="203">
      <c r="A203" s="16" t="n"/>
      <c r="B203" s="9" t="n"/>
      <c r="C203" s="9" t="n"/>
      <c r="D203" s="9" t="n"/>
      <c r="E203" s="9" t="n"/>
      <c r="F203" s="10" t="n"/>
      <c r="G203" s="9" t="n"/>
      <c r="H203" s="9" t="n"/>
      <c r="I203" s="14">
        <f>IF($A203="","",IFERROR(VLOOKUP(IF($D203="",$E203,$D203),Layout!$D$5:$G$204,2,FALSE),""))</f>
        <v/>
      </c>
      <c r="J203" s="13">
        <f>IF($A203="","",$F203*IFERROR(VLOOKUP($C203,SKUs!$A$5:$E$104,3,FALSE),0))</f>
        <v/>
      </c>
      <c r="K203" s="12">
        <f>IF($A203="","",IF($D203="","put away into "&amp;$E203,IF($E203="","picked from "&amp;$D203,"transfer "&amp;$D203&amp;" to "&amp;$E203)))</f>
        <v/>
      </c>
      <c r="L203" s="12">
        <f>IF($A203="","",IF(COUNTIF(SKUs!$A$5:$A$104,$C203)=0,"⚠ this SKU is not on the SKUs tab",IF(AND($D203="",$E203=""),"⚠ needs a from bin, a to bin, or both",IF(AND($D203&lt;&gt;"",COUNTIF(Layout!$D$5:$D$204,$D203)=0),"⚠ the from bin is not on the Layout tab",IF(AND($E203&lt;&gt;"",COUNTIF(Layout!$D$5:$D$204,$E203)=0),"⚠ the to bin is not on the Layout tab",IF($F203&lt;=0,"⚠ quantity must be positive — direction comes from the bins",""))))))</f>
        <v/>
      </c>
    </row>
    <row r="204">
      <c r="A204" s="16" t="n"/>
      <c r="B204" s="9" t="n"/>
      <c r="C204" s="9" t="n"/>
      <c r="D204" s="9" t="n"/>
      <c r="E204" s="9" t="n"/>
      <c r="F204" s="10" t="n"/>
      <c r="G204" s="9" t="n"/>
      <c r="H204" s="9" t="n"/>
      <c r="I204" s="14">
        <f>IF($A204="","",IFERROR(VLOOKUP(IF($D204="",$E204,$D204),Layout!$D$5:$G$204,2,FALSE),""))</f>
        <v/>
      </c>
      <c r="J204" s="13">
        <f>IF($A204="","",$F204*IFERROR(VLOOKUP($C204,SKUs!$A$5:$E$104,3,FALSE),0))</f>
        <v/>
      </c>
      <c r="K204" s="12">
        <f>IF($A204="","",IF($D204="","put away into "&amp;$E204,IF($E204="","picked from "&amp;$D204,"transfer "&amp;$D204&amp;" to "&amp;$E204)))</f>
        <v/>
      </c>
      <c r="L204" s="12">
        <f>IF($A204="","",IF(COUNTIF(SKUs!$A$5:$A$104,$C204)=0,"⚠ this SKU is not on the SKUs tab",IF(AND($D204="",$E204=""),"⚠ needs a from bin, a to bin, or both",IF(AND($D204&lt;&gt;"",COUNTIF(Layout!$D$5:$D$204,$D204)=0),"⚠ the from bin is not on the Layout tab",IF(AND($E204&lt;&gt;"",COUNTIF(Layout!$D$5:$D$204,$E204)=0),"⚠ the to bin is not on the Layout tab",IF($F204&lt;=0,"⚠ quantity must be positive — direction comes from the bins",""))))))</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156"/>
  <sheetViews>
    <sheetView workbookViewId="0">
      <pane ySplit="4" topLeftCell="A5" activePane="bottomLeft" state="frozen"/>
      <selection pane="bottomLeft" activeCell="A1" sqref="A1"/>
    </sheetView>
  </sheetViews>
  <sheetFormatPr baseColWidth="8" defaultRowHeight="15"/>
  <cols>
    <col width="12" customWidth="1" min="1" max="1"/>
    <col width="13" customWidth="1" min="2" max="2"/>
    <col width="11" customWidth="1" min="3" max="3"/>
    <col width="10" customWidth="1" min="4" max="4"/>
    <col width="11" customWidth="1" min="5" max="5"/>
    <col width="10" customWidth="1" min="6" max="6"/>
    <col width="10" customWidth="1" min="7" max="7"/>
    <col width="11" customWidth="1" min="8" max="8"/>
    <col width="13" customWidth="1" min="9" max="9"/>
    <col width="7" customWidth="1" min="10" max="10"/>
    <col width="11" customWidth="1" min="11" max="11"/>
    <col width="11" customWidth="1" min="12" max="12"/>
    <col width="40" customWidth="1" min="13" max="13"/>
    <col width="44" customWidth="1" min="14" max="14"/>
    <col width="26" customWidth="1" min="16" max="16"/>
    <col width="14" customWidth="1" min="17" max="17"/>
  </cols>
  <sheetData>
    <row r="1">
      <c r="A1" s="1" t="inlineStr">
        <is>
          <t>Counts — cycle counting, one line per bin counted</t>
        </is>
      </c>
    </row>
    <row r="2">
      <c r="A2" s="2" t="inlineStr">
        <is>
          <t>Count the bin, not the SKU. A SKU that reconciles across the warehouse while both of its bins are wrong is the case a SKU-level count cannot see, and it is common.</t>
        </is>
      </c>
      <c r="P2" s="3" t="inlineStr">
        <is>
          <t>Count accuracy</t>
        </is>
      </c>
    </row>
    <row r="3">
      <c r="P3" s="6" t="inlineStr">
        <is>
          <t>Bins counted</t>
        </is>
      </c>
      <c r="Q3" s="7">
        <f>COUNT($A$5:$A$154)</f>
        <v/>
      </c>
    </row>
    <row r="4">
      <c r="A4" s="8" t="inlineStr">
        <is>
          <t>Count date</t>
        </is>
      </c>
      <c r="B4" s="8" t="inlineStr">
        <is>
          <t>SKU</t>
        </is>
      </c>
      <c r="C4" s="8" t="inlineStr">
        <is>
          <t>Bin</t>
        </is>
      </c>
      <c r="D4" s="8" t="inlineStr">
        <is>
          <t>Counted</t>
        </is>
      </c>
      <c r="E4" s="8" t="inlineStr">
        <is>
          <t>System qty</t>
        </is>
      </c>
      <c r="F4" s="8" t="inlineStr">
        <is>
          <t>Variance</t>
        </is>
      </c>
      <c r="G4" s="8" t="inlineStr">
        <is>
          <t>Variance %</t>
        </is>
      </c>
      <c r="H4" s="8" t="inlineStr">
        <is>
          <t>Unit cost</t>
        </is>
      </c>
      <c r="I4" s="8" t="inlineStr">
        <is>
          <t>Value of variance</t>
        </is>
      </c>
      <c r="J4" s="8" t="inlineStr">
        <is>
          <t>Zone</t>
        </is>
      </c>
      <c r="K4" s="8" t="inlineStr">
        <is>
          <t>Adjusted?</t>
        </is>
      </c>
      <c r="L4" s="8" t="inlineStr">
        <is>
          <t>Counted by</t>
        </is>
      </c>
      <c r="M4" s="8" t="inlineStr">
        <is>
          <t>What was found</t>
        </is>
      </c>
      <c r="N4" s="8" t="inlineStr">
        <is>
          <t>Action</t>
        </is>
      </c>
      <c r="P4" s="6" t="inlineStr">
        <is>
          <t>Counts that matched</t>
        </is>
      </c>
      <c r="Q4" s="7">
        <f>COUNTIF($N$5:$N$154,"Match")</f>
        <v/>
      </c>
    </row>
    <row r="5">
      <c r="A5" s="16" t="n">
        <v>46203</v>
      </c>
      <c r="B5" s="9" t="inlineStr">
        <is>
          <t>TSH-BLK-M</t>
        </is>
      </c>
      <c r="C5" s="9" t="inlineStr">
        <is>
          <t>A-04-2</t>
        </is>
      </c>
      <c r="D5" s="10" t="n">
        <v>88</v>
      </c>
      <c r="E5" s="14">
        <f>IF($A5="","",SUMIFS(Locations!$D$5:$D$204,Locations!$A$5:$A$204,$B5,Locations!$C$5:$C$204,$C5))</f>
        <v/>
      </c>
      <c r="F5" s="7">
        <f>IF($A5="","",$D5-$E5)</f>
        <v/>
      </c>
      <c r="G5" s="17">
        <f>IF($A5="","",IFERROR($F5/$E5,""))</f>
        <v/>
      </c>
      <c r="H5" s="13">
        <f>IF($A5="","",IFERROR(VLOOKUP($B5,SKUs!$A$5:$E$104,3,FALSE),0))</f>
        <v/>
      </c>
      <c r="I5" s="13">
        <f>IF($A5="","",$F5*$H5)</f>
        <v/>
      </c>
      <c r="J5" s="12">
        <f>IF($A5="","",LEFT($C5,1))</f>
        <v/>
      </c>
      <c r="K5" s="9" t="inlineStr">
        <is>
          <t>Yes</t>
        </is>
      </c>
      <c r="L5" s="9" t="inlineStr">
        <is>
          <t>MK</t>
        </is>
      </c>
      <c r="M5" s="9" t="inlineStr">
        <is>
          <t>Matched to the unit.</t>
        </is>
      </c>
      <c r="N5" s="18">
        <f>IF($A5="","",IF(COUNTIFS(Locations!$A$5:$A$204,$B5,Locations!$C$5:$C$204,$C5)=0,IF($D5=0,"Empty bin confirmed — nothing to record","⚠ stock found in a bin with no record — add the row to Locations"),IF($F5=0,"Match",IF($K5="Yes","Adjusted","⚠ correct the Qty on Locations, then mark this Adjusted"))))</f>
        <v/>
      </c>
      <c r="P5" s="6" t="inlineStr">
        <is>
          <t>Bin accuracy</t>
        </is>
      </c>
      <c r="Q5" s="19">
        <f>IFERROR($Q$4/$Q$3,0)</f>
        <v/>
      </c>
    </row>
    <row r="6">
      <c r="A6" s="16" t="n">
        <v>46203</v>
      </c>
      <c r="B6" s="9" t="inlineStr">
        <is>
          <t>TSH-BLK-M</t>
        </is>
      </c>
      <c r="C6" s="9" t="inlineStr">
        <is>
          <t>C-11-1</t>
        </is>
      </c>
      <c r="D6" s="10" t="n">
        <v>41</v>
      </c>
      <c r="E6" s="14">
        <f>IF($A6="","",SUMIFS(Locations!$D$5:$D$204,Locations!$A$5:$A$204,$B6,Locations!$C$5:$C$204,$C6))</f>
        <v/>
      </c>
      <c r="F6" s="7">
        <f>IF($A6="","",$D6-$E6)</f>
        <v/>
      </c>
      <c r="G6" s="17">
        <f>IF($A6="","",IFERROR($F6/$E6,""))</f>
        <v/>
      </c>
      <c r="H6" s="13">
        <f>IF($A6="","",IFERROR(VLOOKUP($B6,SKUs!$A$5:$E$104,3,FALSE),0))</f>
        <v/>
      </c>
      <c r="I6" s="13">
        <f>IF($A6="","",$F6*$H6)</f>
        <v/>
      </c>
      <c r="J6" s="12">
        <f>IF($A6="","",LEFT($C6,1))</f>
        <v/>
      </c>
      <c r="K6" s="9" t="inlineStr">
        <is>
          <t>Yes</t>
        </is>
      </c>
      <c r="L6" s="9" t="inlineStr">
        <is>
          <t>MK</t>
        </is>
      </c>
      <c r="M6" s="9" t="inlineStr">
        <is>
          <t>Two short. Overflow bin, picked from without a pick list.</t>
        </is>
      </c>
      <c r="N6" s="18">
        <f>IF($A6="","",IF(COUNTIFS(Locations!$A$5:$A$204,$B6,Locations!$C$5:$C$204,$C6)=0,IF($D6=0,"Empty bin confirmed — nothing to record","⚠ stock found in a bin with no record — add the row to Locations"),IF($F6=0,"Match",IF($K6="Yes","Adjusted","⚠ correct the Qty on Locations, then mark this Adjusted"))))</f>
        <v/>
      </c>
      <c r="P6" s="6" t="inlineStr">
        <is>
          <t>Units over</t>
        </is>
      </c>
      <c r="Q6" s="7">
        <f>SUMIF($F$5:$F$154,"&gt;0")</f>
        <v/>
      </c>
    </row>
    <row r="7">
      <c r="A7" s="16" t="n">
        <v>46203</v>
      </c>
      <c r="B7" s="9" t="inlineStr">
        <is>
          <t>MUG-CER</t>
        </is>
      </c>
      <c r="C7" s="9" t="inlineStr">
        <is>
          <t>A-01-3</t>
        </is>
      </c>
      <c r="D7" s="10" t="n">
        <v>214</v>
      </c>
      <c r="E7" s="14">
        <f>IF($A7="","",SUMIFS(Locations!$D$5:$D$204,Locations!$A$5:$A$204,$B7,Locations!$C$5:$C$204,$C7))</f>
        <v/>
      </c>
      <c r="F7" s="7">
        <f>IF($A7="","",$D7-$E7)</f>
        <v/>
      </c>
      <c r="G7" s="17">
        <f>IF($A7="","",IFERROR($F7/$E7,""))</f>
        <v/>
      </c>
      <c r="H7" s="13">
        <f>IF($A7="","",IFERROR(VLOOKUP($B7,SKUs!$A$5:$E$104,3,FALSE),0))</f>
        <v/>
      </c>
      <c r="I7" s="13">
        <f>IF($A7="","",$F7*$H7)</f>
        <v/>
      </c>
      <c r="J7" s="12">
        <f>IF($A7="","",LEFT($C7,1))</f>
        <v/>
      </c>
      <c r="K7" s="9" t="inlineStr">
        <is>
          <t>Yes</t>
        </is>
      </c>
      <c r="L7" s="9" t="inlineStr">
        <is>
          <t>RS</t>
        </is>
      </c>
      <c r="M7" s="9" t="inlineStr">
        <is>
          <t>Four over — a returned carton put away and never recorded.</t>
        </is>
      </c>
      <c r="N7" s="18">
        <f>IF($A7="","",IF(COUNTIFS(Locations!$A$5:$A$204,$B7,Locations!$C$5:$C$204,$C7)=0,IF($D7=0,"Empty bin confirmed — nothing to record","⚠ stock found in a bin with no record — add the row to Locations"),IF($F7=0,"Match",IF($K7="Yes","Adjusted","⚠ correct the Qty on Locations, then mark this Adjusted"))))</f>
        <v/>
      </c>
      <c r="P7" s="6" t="inlineStr">
        <is>
          <t>Units short</t>
        </is>
      </c>
      <c r="Q7" s="7">
        <f>SUMIF($F$5:$F$154,"&lt;0")</f>
        <v/>
      </c>
    </row>
    <row r="8">
      <c r="A8" s="16" t="n">
        <v>46203</v>
      </c>
      <c r="B8" s="9" t="inlineStr">
        <is>
          <t>HDY-GRY-S</t>
        </is>
      </c>
      <c r="C8" s="9" t="inlineStr">
        <is>
          <t>B-07-4</t>
        </is>
      </c>
      <c r="D8" s="10" t="n">
        <v>36</v>
      </c>
      <c r="E8" s="14">
        <f>IF($A8="","",SUMIFS(Locations!$D$5:$D$204,Locations!$A$5:$A$204,$B8,Locations!$C$5:$C$204,$C8))</f>
        <v/>
      </c>
      <c r="F8" s="7">
        <f>IF($A8="","",$D8-$E8)</f>
        <v/>
      </c>
      <c r="G8" s="17">
        <f>IF($A8="","",IFERROR($F8/$E8,""))</f>
        <v/>
      </c>
      <c r="H8" s="13">
        <f>IF($A8="","",IFERROR(VLOOKUP($B8,SKUs!$A$5:$E$104,3,FALSE),0))</f>
        <v/>
      </c>
      <c r="I8" s="13">
        <f>IF($A8="","",$F8*$H8)</f>
        <v/>
      </c>
      <c r="J8" s="12">
        <f>IF($A8="","",LEFT($C8,1))</f>
        <v/>
      </c>
      <c r="K8" s="9" t="inlineStr">
        <is>
          <t>Yes</t>
        </is>
      </c>
      <c r="L8" s="9" t="inlineStr">
        <is>
          <t>AT</t>
        </is>
      </c>
      <c r="M8" s="9" t="inlineStr">
        <is>
          <t>Matched.</t>
        </is>
      </c>
      <c r="N8" s="18">
        <f>IF($A8="","",IF(COUNTIFS(Locations!$A$5:$A$204,$B8,Locations!$C$5:$C$204,$C8)=0,IF($D8=0,"Empty bin confirmed — nothing to record","⚠ stock found in a bin with no record — add the row to Locations"),IF($F8=0,"Match",IF($K8="Yes","Adjusted","⚠ correct the Qty on Locations, then mark this Adjusted"))))</f>
        <v/>
      </c>
      <c r="P8" s="6" t="inlineStr">
        <is>
          <t>Net value of variances</t>
        </is>
      </c>
      <c r="Q8" s="15">
        <f>SUM($I$5:$I$154)</f>
        <v/>
      </c>
    </row>
    <row r="9">
      <c r="A9" s="16" t="n"/>
      <c r="B9" s="9" t="n"/>
      <c r="C9" s="9" t="n"/>
      <c r="D9" s="10" t="n"/>
      <c r="E9" s="14">
        <f>IF($A9="","",SUMIFS(Locations!$D$5:$D$204,Locations!$A$5:$A$204,$B9,Locations!$C$5:$C$204,$C9))</f>
        <v/>
      </c>
      <c r="F9" s="7">
        <f>IF($A9="","",$D9-$E9)</f>
        <v/>
      </c>
      <c r="G9" s="17">
        <f>IF($A9="","",IFERROR($F9/$E9,""))</f>
        <v/>
      </c>
      <c r="H9" s="13">
        <f>IF($A9="","",IFERROR(VLOOKUP($B9,SKUs!$A$5:$E$104,3,FALSE),0))</f>
        <v/>
      </c>
      <c r="I9" s="13">
        <f>IF($A9="","",$F9*$H9)</f>
        <v/>
      </c>
      <c r="J9" s="12">
        <f>IF($A9="","",LEFT($C9,1))</f>
        <v/>
      </c>
      <c r="K9" s="9" t="n"/>
      <c r="L9" s="9" t="n"/>
      <c r="M9" s="9" t="n"/>
      <c r="N9" s="18">
        <f>IF($A9="","",IF(COUNTIFS(Locations!$A$5:$A$204,$B9,Locations!$C$5:$C$204,$C9)=0,IF($D9=0,"Empty bin confirmed — nothing to record","⚠ stock found in a bin with no record — add the row to Locations"),IF($F9=0,"Match",IF($K9="Yes","Adjusted","⚠ correct the Qty on Locations, then mark this Adjusted"))))</f>
        <v/>
      </c>
      <c r="P9" s="6" t="inlineStr">
        <is>
          <t>Absolute value of variances</t>
        </is>
      </c>
      <c r="Q9" s="15">
        <f>SUMIF($I$5:$I$154,"&gt;0")-SUMIF($I$5:$I$154,"&lt;0")</f>
        <v/>
      </c>
    </row>
    <row r="10">
      <c r="A10" s="16" t="n"/>
      <c r="B10" s="9" t="n"/>
      <c r="C10" s="9" t="n"/>
      <c r="D10" s="10" t="n"/>
      <c r="E10" s="14">
        <f>IF($A10="","",SUMIFS(Locations!$D$5:$D$204,Locations!$A$5:$A$204,$B10,Locations!$C$5:$C$204,$C10))</f>
        <v/>
      </c>
      <c r="F10" s="7">
        <f>IF($A10="","",$D10-$E10)</f>
        <v/>
      </c>
      <c r="G10" s="17">
        <f>IF($A10="","",IFERROR($F10/$E10,""))</f>
        <v/>
      </c>
      <c r="H10" s="13">
        <f>IF($A10="","",IFERROR(VLOOKUP($B10,SKUs!$A$5:$E$104,3,FALSE),0))</f>
        <v/>
      </c>
      <c r="I10" s="13">
        <f>IF($A10="","",$F10*$H10)</f>
        <v/>
      </c>
      <c r="J10" s="12">
        <f>IF($A10="","",LEFT($C10,1))</f>
        <v/>
      </c>
      <c r="K10" s="9" t="n"/>
      <c r="L10" s="9" t="n"/>
      <c r="M10" s="9" t="n"/>
      <c r="N10" s="18">
        <f>IF($A10="","",IF(COUNTIFS(Locations!$A$5:$A$204,$B10,Locations!$C$5:$C$204,$C10)=0,IF($D10=0,"Empty bin confirmed — nothing to record","⚠ stock found in a bin with no record — add the row to Locations"),IF($F10=0,"Match",IF($K10="Yes","Adjusted","⚠ correct the Qty on Locations, then mark this Adjusted"))))</f>
        <v/>
      </c>
      <c r="P10" s="6" t="inlineStr">
        <is>
          <t>Counts still to correct</t>
        </is>
      </c>
      <c r="Q10" s="7">
        <f>COUNTIF($N$5:$N$154,"⚠*")</f>
        <v/>
      </c>
    </row>
    <row r="11">
      <c r="A11" s="16" t="n"/>
      <c r="B11" s="9" t="n"/>
      <c r="C11" s="9" t="n"/>
      <c r="D11" s="10" t="n"/>
      <c r="E11" s="14">
        <f>IF($A11="","",SUMIFS(Locations!$D$5:$D$204,Locations!$A$5:$A$204,$B11,Locations!$C$5:$C$204,$C11))</f>
        <v/>
      </c>
      <c r="F11" s="7">
        <f>IF($A11="","",$D11-$E11)</f>
        <v/>
      </c>
      <c r="G11" s="17">
        <f>IF($A11="","",IFERROR($F11/$E11,""))</f>
        <v/>
      </c>
      <c r="H11" s="13">
        <f>IF($A11="","",IFERROR(VLOOKUP($B11,SKUs!$A$5:$E$104,3,FALSE),0))</f>
        <v/>
      </c>
      <c r="I11" s="13">
        <f>IF($A11="","",$F11*$H11)</f>
        <v/>
      </c>
      <c r="J11" s="12">
        <f>IF($A11="","",LEFT($C11,1))</f>
        <v/>
      </c>
      <c r="K11" s="9" t="n"/>
      <c r="L11" s="9" t="n"/>
      <c r="M11" s="9" t="n"/>
      <c r="N11" s="18">
        <f>IF($A11="","",IF(COUNTIFS(Locations!$A$5:$A$204,$B11,Locations!$C$5:$C$204,$C11)=0,IF($D11=0,"Empty bin confirmed — nothing to record","⚠ stock found in a bin with no record — add the row to Locations"),IF($F11=0,"Match",IF($K11="Yes","Adjusted","⚠ correct the Qty on Locations, then mark this Adjusted"))))</f>
        <v/>
      </c>
    </row>
    <row r="12">
      <c r="A12" s="16" t="n"/>
      <c r="B12" s="9" t="n"/>
      <c r="C12" s="9" t="n"/>
      <c r="D12" s="10" t="n"/>
      <c r="E12" s="14">
        <f>IF($A12="","",SUMIFS(Locations!$D$5:$D$204,Locations!$A$5:$A$204,$B12,Locations!$C$5:$C$204,$C12))</f>
        <v/>
      </c>
      <c r="F12" s="7">
        <f>IF($A12="","",$D12-$E12)</f>
        <v/>
      </c>
      <c r="G12" s="17">
        <f>IF($A12="","",IFERROR($F12/$E12,""))</f>
        <v/>
      </c>
      <c r="H12" s="13">
        <f>IF($A12="","",IFERROR(VLOOKUP($B12,SKUs!$A$5:$E$104,3,FALSE),0))</f>
        <v/>
      </c>
      <c r="I12" s="13">
        <f>IF($A12="","",$F12*$H12)</f>
        <v/>
      </c>
      <c r="J12" s="12">
        <f>IF($A12="","",LEFT($C12,1))</f>
        <v/>
      </c>
      <c r="K12" s="9" t="n"/>
      <c r="L12" s="9" t="n"/>
      <c r="M12" s="9" t="n"/>
      <c r="N12" s="18">
        <f>IF($A12="","",IF(COUNTIFS(Locations!$A$5:$A$204,$B12,Locations!$C$5:$C$204,$C12)=0,IF($D12=0,"Empty bin confirmed — nothing to record","⚠ stock found in a bin with no record — add the row to Locations"),IF($F12=0,"Match",IF($K12="Yes","Adjusted","⚠ correct the Qty on Locations, then mark this Adjusted"))))</f>
        <v/>
      </c>
    </row>
    <row r="13">
      <c r="A13" s="16" t="n"/>
      <c r="B13" s="9" t="n"/>
      <c r="C13" s="9" t="n"/>
      <c r="D13" s="10" t="n"/>
      <c r="E13" s="14">
        <f>IF($A13="","",SUMIFS(Locations!$D$5:$D$204,Locations!$A$5:$A$204,$B13,Locations!$C$5:$C$204,$C13))</f>
        <v/>
      </c>
      <c r="F13" s="7">
        <f>IF($A13="","",$D13-$E13)</f>
        <v/>
      </c>
      <c r="G13" s="17">
        <f>IF($A13="","",IFERROR($F13/$E13,""))</f>
        <v/>
      </c>
      <c r="H13" s="13">
        <f>IF($A13="","",IFERROR(VLOOKUP($B13,SKUs!$A$5:$E$104,3,FALSE),0))</f>
        <v/>
      </c>
      <c r="I13" s="13">
        <f>IF($A13="","",$F13*$H13)</f>
        <v/>
      </c>
      <c r="J13" s="12">
        <f>IF($A13="","",LEFT($C13,1))</f>
        <v/>
      </c>
      <c r="K13" s="9" t="n"/>
      <c r="L13" s="9" t="n"/>
      <c r="M13" s="9" t="n"/>
      <c r="N13" s="18">
        <f>IF($A13="","",IF(COUNTIFS(Locations!$A$5:$A$204,$B13,Locations!$C$5:$C$204,$C13)=0,IF($D13=0,"Empty bin confirmed — nothing to record","⚠ stock found in a bin with no record — add the row to Locations"),IF($F13=0,"Match",IF($K13="Yes","Adjusted","⚠ correct the Qty on Locations, then mark this Adjusted"))))</f>
        <v/>
      </c>
    </row>
    <row r="14">
      <c r="A14" s="16" t="n"/>
      <c r="B14" s="9" t="n"/>
      <c r="C14" s="9" t="n"/>
      <c r="D14" s="10" t="n"/>
      <c r="E14" s="14">
        <f>IF($A14="","",SUMIFS(Locations!$D$5:$D$204,Locations!$A$5:$A$204,$B14,Locations!$C$5:$C$204,$C14))</f>
        <v/>
      </c>
      <c r="F14" s="7">
        <f>IF($A14="","",$D14-$E14)</f>
        <v/>
      </c>
      <c r="G14" s="17">
        <f>IF($A14="","",IFERROR($F14/$E14,""))</f>
        <v/>
      </c>
      <c r="H14" s="13">
        <f>IF($A14="","",IFERROR(VLOOKUP($B14,SKUs!$A$5:$E$104,3,FALSE),0))</f>
        <v/>
      </c>
      <c r="I14" s="13">
        <f>IF($A14="","",$F14*$H14)</f>
        <v/>
      </c>
      <c r="J14" s="12">
        <f>IF($A14="","",LEFT($C14,1))</f>
        <v/>
      </c>
      <c r="K14" s="9" t="n"/>
      <c r="L14" s="9" t="n"/>
      <c r="M14" s="9" t="n"/>
      <c r="N14" s="18">
        <f>IF($A14="","",IF(COUNTIFS(Locations!$A$5:$A$204,$B14,Locations!$C$5:$C$204,$C14)=0,IF($D14=0,"Empty bin confirmed — nothing to record","⚠ stock found in a bin with no record — add the row to Locations"),IF($F14=0,"Match",IF($K14="Yes","Adjusted","⚠ correct the Qty on Locations, then mark this Adjusted"))))</f>
        <v/>
      </c>
    </row>
    <row r="15">
      <c r="A15" s="16" t="n"/>
      <c r="B15" s="9" t="n"/>
      <c r="C15" s="9" t="n"/>
      <c r="D15" s="10" t="n"/>
      <c r="E15" s="14">
        <f>IF($A15="","",SUMIFS(Locations!$D$5:$D$204,Locations!$A$5:$A$204,$B15,Locations!$C$5:$C$204,$C15))</f>
        <v/>
      </c>
      <c r="F15" s="7">
        <f>IF($A15="","",$D15-$E15)</f>
        <v/>
      </c>
      <c r="G15" s="17">
        <f>IF($A15="","",IFERROR($F15/$E15,""))</f>
        <v/>
      </c>
      <c r="H15" s="13">
        <f>IF($A15="","",IFERROR(VLOOKUP($B15,SKUs!$A$5:$E$104,3,FALSE),0))</f>
        <v/>
      </c>
      <c r="I15" s="13">
        <f>IF($A15="","",$F15*$H15)</f>
        <v/>
      </c>
      <c r="J15" s="12">
        <f>IF($A15="","",LEFT($C15,1))</f>
        <v/>
      </c>
      <c r="K15" s="9" t="n"/>
      <c r="L15" s="9" t="n"/>
      <c r="M15" s="9" t="n"/>
      <c r="N15" s="18">
        <f>IF($A15="","",IF(COUNTIFS(Locations!$A$5:$A$204,$B15,Locations!$C$5:$C$204,$C15)=0,IF($D15=0,"Empty bin confirmed — nothing to record","⚠ stock found in a bin with no record — add the row to Locations"),IF($F15=0,"Match",IF($K15="Yes","Adjusted","⚠ correct the Qty on Locations, then mark this Adjusted"))))</f>
        <v/>
      </c>
    </row>
    <row r="16">
      <c r="A16" s="16" t="n"/>
      <c r="B16" s="9" t="n"/>
      <c r="C16" s="9" t="n"/>
      <c r="D16" s="10" t="n"/>
      <c r="E16" s="14">
        <f>IF($A16="","",SUMIFS(Locations!$D$5:$D$204,Locations!$A$5:$A$204,$B16,Locations!$C$5:$C$204,$C16))</f>
        <v/>
      </c>
      <c r="F16" s="7">
        <f>IF($A16="","",$D16-$E16)</f>
        <v/>
      </c>
      <c r="G16" s="17">
        <f>IF($A16="","",IFERROR($F16/$E16,""))</f>
        <v/>
      </c>
      <c r="H16" s="13">
        <f>IF($A16="","",IFERROR(VLOOKUP($B16,SKUs!$A$5:$E$104,3,FALSE),0))</f>
        <v/>
      </c>
      <c r="I16" s="13">
        <f>IF($A16="","",$F16*$H16)</f>
        <v/>
      </c>
      <c r="J16" s="12">
        <f>IF($A16="","",LEFT($C16,1))</f>
        <v/>
      </c>
      <c r="K16" s="9" t="n"/>
      <c r="L16" s="9" t="n"/>
      <c r="M16" s="9" t="n"/>
      <c r="N16" s="18">
        <f>IF($A16="","",IF(COUNTIFS(Locations!$A$5:$A$204,$B16,Locations!$C$5:$C$204,$C16)=0,IF($D16=0,"Empty bin confirmed — nothing to record","⚠ stock found in a bin with no record — add the row to Locations"),IF($F16=0,"Match",IF($K16="Yes","Adjusted","⚠ correct the Qty on Locations, then mark this Adjusted"))))</f>
        <v/>
      </c>
    </row>
    <row r="17">
      <c r="A17" s="16" t="n"/>
      <c r="B17" s="9" t="n"/>
      <c r="C17" s="9" t="n"/>
      <c r="D17" s="10" t="n"/>
      <c r="E17" s="14">
        <f>IF($A17="","",SUMIFS(Locations!$D$5:$D$204,Locations!$A$5:$A$204,$B17,Locations!$C$5:$C$204,$C17))</f>
        <v/>
      </c>
      <c r="F17" s="7">
        <f>IF($A17="","",$D17-$E17)</f>
        <v/>
      </c>
      <c r="G17" s="17">
        <f>IF($A17="","",IFERROR($F17/$E17,""))</f>
        <v/>
      </c>
      <c r="H17" s="13">
        <f>IF($A17="","",IFERROR(VLOOKUP($B17,SKUs!$A$5:$E$104,3,FALSE),0))</f>
        <v/>
      </c>
      <c r="I17" s="13">
        <f>IF($A17="","",$F17*$H17)</f>
        <v/>
      </c>
      <c r="J17" s="12">
        <f>IF($A17="","",LEFT($C17,1))</f>
        <v/>
      </c>
      <c r="K17" s="9" t="n"/>
      <c r="L17" s="9" t="n"/>
      <c r="M17" s="9" t="n"/>
      <c r="N17" s="18">
        <f>IF($A17="","",IF(COUNTIFS(Locations!$A$5:$A$204,$B17,Locations!$C$5:$C$204,$C17)=0,IF($D17=0,"Empty bin confirmed — nothing to record","⚠ stock found in a bin with no record — add the row to Locations"),IF($F17=0,"Match",IF($K17="Yes","Adjusted","⚠ correct the Qty on Locations, then mark this Adjusted"))))</f>
        <v/>
      </c>
    </row>
    <row r="18">
      <c r="A18" s="16" t="n"/>
      <c r="B18" s="9" t="n"/>
      <c r="C18" s="9" t="n"/>
      <c r="D18" s="10" t="n"/>
      <c r="E18" s="14">
        <f>IF($A18="","",SUMIFS(Locations!$D$5:$D$204,Locations!$A$5:$A$204,$B18,Locations!$C$5:$C$204,$C18))</f>
        <v/>
      </c>
      <c r="F18" s="7">
        <f>IF($A18="","",$D18-$E18)</f>
        <v/>
      </c>
      <c r="G18" s="17">
        <f>IF($A18="","",IFERROR($F18/$E18,""))</f>
        <v/>
      </c>
      <c r="H18" s="13">
        <f>IF($A18="","",IFERROR(VLOOKUP($B18,SKUs!$A$5:$E$104,3,FALSE),0))</f>
        <v/>
      </c>
      <c r="I18" s="13">
        <f>IF($A18="","",$F18*$H18)</f>
        <v/>
      </c>
      <c r="J18" s="12">
        <f>IF($A18="","",LEFT($C18,1))</f>
        <v/>
      </c>
      <c r="K18" s="9" t="n"/>
      <c r="L18" s="9" t="n"/>
      <c r="M18" s="9" t="n"/>
      <c r="N18" s="18">
        <f>IF($A18="","",IF(COUNTIFS(Locations!$A$5:$A$204,$B18,Locations!$C$5:$C$204,$C18)=0,IF($D18=0,"Empty bin confirmed — nothing to record","⚠ stock found in a bin with no record — add the row to Locations"),IF($F18=0,"Match",IF($K18="Yes","Adjusted","⚠ correct the Qty on Locations, then mark this Adjusted"))))</f>
        <v/>
      </c>
    </row>
    <row r="19">
      <c r="A19" s="16" t="n"/>
      <c r="B19" s="9" t="n"/>
      <c r="C19" s="9" t="n"/>
      <c r="D19" s="10" t="n"/>
      <c r="E19" s="14">
        <f>IF($A19="","",SUMIFS(Locations!$D$5:$D$204,Locations!$A$5:$A$204,$B19,Locations!$C$5:$C$204,$C19))</f>
        <v/>
      </c>
      <c r="F19" s="7">
        <f>IF($A19="","",$D19-$E19)</f>
        <v/>
      </c>
      <c r="G19" s="17">
        <f>IF($A19="","",IFERROR($F19/$E19,""))</f>
        <v/>
      </c>
      <c r="H19" s="13">
        <f>IF($A19="","",IFERROR(VLOOKUP($B19,SKUs!$A$5:$E$104,3,FALSE),0))</f>
        <v/>
      </c>
      <c r="I19" s="13">
        <f>IF($A19="","",$F19*$H19)</f>
        <v/>
      </c>
      <c r="J19" s="12">
        <f>IF($A19="","",LEFT($C19,1))</f>
        <v/>
      </c>
      <c r="K19" s="9" t="n"/>
      <c r="L19" s="9" t="n"/>
      <c r="M19" s="9" t="n"/>
      <c r="N19" s="18">
        <f>IF($A19="","",IF(COUNTIFS(Locations!$A$5:$A$204,$B19,Locations!$C$5:$C$204,$C19)=0,IF($D19=0,"Empty bin confirmed — nothing to record","⚠ stock found in a bin with no record — add the row to Locations"),IF($F19=0,"Match",IF($K19="Yes","Adjusted","⚠ correct the Qty on Locations, then mark this Adjusted"))))</f>
        <v/>
      </c>
    </row>
    <row r="20">
      <c r="A20" s="16" t="n"/>
      <c r="B20" s="9" t="n"/>
      <c r="C20" s="9" t="n"/>
      <c r="D20" s="10" t="n"/>
      <c r="E20" s="14">
        <f>IF($A20="","",SUMIFS(Locations!$D$5:$D$204,Locations!$A$5:$A$204,$B20,Locations!$C$5:$C$204,$C20))</f>
        <v/>
      </c>
      <c r="F20" s="7">
        <f>IF($A20="","",$D20-$E20)</f>
        <v/>
      </c>
      <c r="G20" s="17">
        <f>IF($A20="","",IFERROR($F20/$E20,""))</f>
        <v/>
      </c>
      <c r="H20" s="13">
        <f>IF($A20="","",IFERROR(VLOOKUP($B20,SKUs!$A$5:$E$104,3,FALSE),0))</f>
        <v/>
      </c>
      <c r="I20" s="13">
        <f>IF($A20="","",$F20*$H20)</f>
        <v/>
      </c>
      <c r="J20" s="12">
        <f>IF($A20="","",LEFT($C20,1))</f>
        <v/>
      </c>
      <c r="K20" s="9" t="n"/>
      <c r="L20" s="9" t="n"/>
      <c r="M20" s="9" t="n"/>
      <c r="N20" s="18">
        <f>IF($A20="","",IF(COUNTIFS(Locations!$A$5:$A$204,$B20,Locations!$C$5:$C$204,$C20)=0,IF($D20=0,"Empty bin confirmed — nothing to record","⚠ stock found in a bin with no record — add the row to Locations"),IF($F20=0,"Match",IF($K20="Yes","Adjusted","⚠ correct the Qty on Locations, then mark this Adjusted"))))</f>
        <v/>
      </c>
    </row>
    <row r="21">
      <c r="A21" s="16" t="n"/>
      <c r="B21" s="9" t="n"/>
      <c r="C21" s="9" t="n"/>
      <c r="D21" s="10" t="n"/>
      <c r="E21" s="14">
        <f>IF($A21="","",SUMIFS(Locations!$D$5:$D$204,Locations!$A$5:$A$204,$B21,Locations!$C$5:$C$204,$C21))</f>
        <v/>
      </c>
      <c r="F21" s="7">
        <f>IF($A21="","",$D21-$E21)</f>
        <v/>
      </c>
      <c r="G21" s="17">
        <f>IF($A21="","",IFERROR($F21/$E21,""))</f>
        <v/>
      </c>
      <c r="H21" s="13">
        <f>IF($A21="","",IFERROR(VLOOKUP($B21,SKUs!$A$5:$E$104,3,FALSE),0))</f>
        <v/>
      </c>
      <c r="I21" s="13">
        <f>IF($A21="","",$F21*$H21)</f>
        <v/>
      </c>
      <c r="J21" s="12">
        <f>IF($A21="","",LEFT($C21,1))</f>
        <v/>
      </c>
      <c r="K21" s="9" t="n"/>
      <c r="L21" s="9" t="n"/>
      <c r="M21" s="9" t="n"/>
      <c r="N21" s="18">
        <f>IF($A21="","",IF(COUNTIFS(Locations!$A$5:$A$204,$B21,Locations!$C$5:$C$204,$C21)=0,IF($D21=0,"Empty bin confirmed — nothing to record","⚠ stock found in a bin with no record — add the row to Locations"),IF($F21=0,"Match",IF($K21="Yes","Adjusted","⚠ correct the Qty on Locations, then mark this Adjusted"))))</f>
        <v/>
      </c>
    </row>
    <row r="22">
      <c r="A22" s="16" t="n"/>
      <c r="B22" s="9" t="n"/>
      <c r="C22" s="9" t="n"/>
      <c r="D22" s="10" t="n"/>
      <c r="E22" s="14">
        <f>IF($A22="","",SUMIFS(Locations!$D$5:$D$204,Locations!$A$5:$A$204,$B22,Locations!$C$5:$C$204,$C22))</f>
        <v/>
      </c>
      <c r="F22" s="7">
        <f>IF($A22="","",$D22-$E22)</f>
        <v/>
      </c>
      <c r="G22" s="17">
        <f>IF($A22="","",IFERROR($F22/$E22,""))</f>
        <v/>
      </c>
      <c r="H22" s="13">
        <f>IF($A22="","",IFERROR(VLOOKUP($B22,SKUs!$A$5:$E$104,3,FALSE),0))</f>
        <v/>
      </c>
      <c r="I22" s="13">
        <f>IF($A22="","",$F22*$H22)</f>
        <v/>
      </c>
      <c r="J22" s="12">
        <f>IF($A22="","",LEFT($C22,1))</f>
        <v/>
      </c>
      <c r="K22" s="9" t="n"/>
      <c r="L22" s="9" t="n"/>
      <c r="M22" s="9" t="n"/>
      <c r="N22" s="18">
        <f>IF($A22="","",IF(COUNTIFS(Locations!$A$5:$A$204,$B22,Locations!$C$5:$C$204,$C22)=0,IF($D22=0,"Empty bin confirmed — nothing to record","⚠ stock found in a bin with no record — add the row to Locations"),IF($F22=0,"Match",IF($K22="Yes","Adjusted","⚠ correct the Qty on Locations, then mark this Adjusted"))))</f>
        <v/>
      </c>
    </row>
    <row r="23">
      <c r="A23" s="16" t="n"/>
      <c r="B23" s="9" t="n"/>
      <c r="C23" s="9" t="n"/>
      <c r="D23" s="10" t="n"/>
      <c r="E23" s="14">
        <f>IF($A23="","",SUMIFS(Locations!$D$5:$D$204,Locations!$A$5:$A$204,$B23,Locations!$C$5:$C$204,$C23))</f>
        <v/>
      </c>
      <c r="F23" s="7">
        <f>IF($A23="","",$D23-$E23)</f>
        <v/>
      </c>
      <c r="G23" s="17">
        <f>IF($A23="","",IFERROR($F23/$E23,""))</f>
        <v/>
      </c>
      <c r="H23" s="13">
        <f>IF($A23="","",IFERROR(VLOOKUP($B23,SKUs!$A$5:$E$104,3,FALSE),0))</f>
        <v/>
      </c>
      <c r="I23" s="13">
        <f>IF($A23="","",$F23*$H23)</f>
        <v/>
      </c>
      <c r="J23" s="12">
        <f>IF($A23="","",LEFT($C23,1))</f>
        <v/>
      </c>
      <c r="K23" s="9" t="n"/>
      <c r="L23" s="9" t="n"/>
      <c r="M23" s="9" t="n"/>
      <c r="N23" s="18">
        <f>IF($A23="","",IF(COUNTIFS(Locations!$A$5:$A$204,$B23,Locations!$C$5:$C$204,$C23)=0,IF($D23=0,"Empty bin confirmed — nothing to record","⚠ stock found in a bin with no record — add the row to Locations"),IF($F23=0,"Match",IF($K23="Yes","Adjusted","⚠ correct the Qty on Locations, then mark this Adjusted"))))</f>
        <v/>
      </c>
    </row>
    <row r="24">
      <c r="A24" s="16" t="n"/>
      <c r="B24" s="9" t="n"/>
      <c r="C24" s="9" t="n"/>
      <c r="D24" s="10" t="n"/>
      <c r="E24" s="14">
        <f>IF($A24="","",SUMIFS(Locations!$D$5:$D$204,Locations!$A$5:$A$204,$B24,Locations!$C$5:$C$204,$C24))</f>
        <v/>
      </c>
      <c r="F24" s="7">
        <f>IF($A24="","",$D24-$E24)</f>
        <v/>
      </c>
      <c r="G24" s="17">
        <f>IF($A24="","",IFERROR($F24/$E24,""))</f>
        <v/>
      </c>
      <c r="H24" s="13">
        <f>IF($A24="","",IFERROR(VLOOKUP($B24,SKUs!$A$5:$E$104,3,FALSE),0))</f>
        <v/>
      </c>
      <c r="I24" s="13">
        <f>IF($A24="","",$F24*$H24)</f>
        <v/>
      </c>
      <c r="J24" s="12">
        <f>IF($A24="","",LEFT($C24,1))</f>
        <v/>
      </c>
      <c r="K24" s="9" t="n"/>
      <c r="L24" s="9" t="n"/>
      <c r="M24" s="9" t="n"/>
      <c r="N24" s="18">
        <f>IF($A24="","",IF(COUNTIFS(Locations!$A$5:$A$204,$B24,Locations!$C$5:$C$204,$C24)=0,IF($D24=0,"Empty bin confirmed — nothing to record","⚠ stock found in a bin with no record — add the row to Locations"),IF($F24=0,"Match",IF($K24="Yes","Adjusted","⚠ correct the Qty on Locations, then mark this Adjusted"))))</f>
        <v/>
      </c>
    </row>
    <row r="25">
      <c r="A25" s="16" t="n"/>
      <c r="B25" s="9" t="n"/>
      <c r="C25" s="9" t="n"/>
      <c r="D25" s="10" t="n"/>
      <c r="E25" s="14">
        <f>IF($A25="","",SUMIFS(Locations!$D$5:$D$204,Locations!$A$5:$A$204,$B25,Locations!$C$5:$C$204,$C25))</f>
        <v/>
      </c>
      <c r="F25" s="7">
        <f>IF($A25="","",$D25-$E25)</f>
        <v/>
      </c>
      <c r="G25" s="17">
        <f>IF($A25="","",IFERROR($F25/$E25,""))</f>
        <v/>
      </c>
      <c r="H25" s="13">
        <f>IF($A25="","",IFERROR(VLOOKUP($B25,SKUs!$A$5:$E$104,3,FALSE),0))</f>
        <v/>
      </c>
      <c r="I25" s="13">
        <f>IF($A25="","",$F25*$H25)</f>
        <v/>
      </c>
      <c r="J25" s="12">
        <f>IF($A25="","",LEFT($C25,1))</f>
        <v/>
      </c>
      <c r="K25" s="9" t="n"/>
      <c r="L25" s="9" t="n"/>
      <c r="M25" s="9" t="n"/>
      <c r="N25" s="18">
        <f>IF($A25="","",IF(COUNTIFS(Locations!$A$5:$A$204,$B25,Locations!$C$5:$C$204,$C25)=0,IF($D25=0,"Empty bin confirmed — nothing to record","⚠ stock found in a bin with no record — add the row to Locations"),IF($F25=0,"Match",IF($K25="Yes","Adjusted","⚠ correct the Qty on Locations, then mark this Adjusted"))))</f>
        <v/>
      </c>
    </row>
    <row r="26">
      <c r="A26" s="16" t="n"/>
      <c r="B26" s="9" t="n"/>
      <c r="C26" s="9" t="n"/>
      <c r="D26" s="10" t="n"/>
      <c r="E26" s="14">
        <f>IF($A26="","",SUMIFS(Locations!$D$5:$D$204,Locations!$A$5:$A$204,$B26,Locations!$C$5:$C$204,$C26))</f>
        <v/>
      </c>
      <c r="F26" s="7">
        <f>IF($A26="","",$D26-$E26)</f>
        <v/>
      </c>
      <c r="G26" s="17">
        <f>IF($A26="","",IFERROR($F26/$E26,""))</f>
        <v/>
      </c>
      <c r="H26" s="13">
        <f>IF($A26="","",IFERROR(VLOOKUP($B26,SKUs!$A$5:$E$104,3,FALSE),0))</f>
        <v/>
      </c>
      <c r="I26" s="13">
        <f>IF($A26="","",$F26*$H26)</f>
        <v/>
      </c>
      <c r="J26" s="12">
        <f>IF($A26="","",LEFT($C26,1))</f>
        <v/>
      </c>
      <c r="K26" s="9" t="n"/>
      <c r="L26" s="9" t="n"/>
      <c r="M26" s="9" t="n"/>
      <c r="N26" s="18">
        <f>IF($A26="","",IF(COUNTIFS(Locations!$A$5:$A$204,$B26,Locations!$C$5:$C$204,$C26)=0,IF($D26=0,"Empty bin confirmed — nothing to record","⚠ stock found in a bin with no record — add the row to Locations"),IF($F26=0,"Match",IF($K26="Yes","Adjusted","⚠ correct the Qty on Locations, then mark this Adjusted"))))</f>
        <v/>
      </c>
    </row>
    <row r="27">
      <c r="A27" s="16" t="n"/>
      <c r="B27" s="9" t="n"/>
      <c r="C27" s="9" t="n"/>
      <c r="D27" s="10" t="n"/>
      <c r="E27" s="14">
        <f>IF($A27="","",SUMIFS(Locations!$D$5:$D$204,Locations!$A$5:$A$204,$B27,Locations!$C$5:$C$204,$C27))</f>
        <v/>
      </c>
      <c r="F27" s="7">
        <f>IF($A27="","",$D27-$E27)</f>
        <v/>
      </c>
      <c r="G27" s="17">
        <f>IF($A27="","",IFERROR($F27/$E27,""))</f>
        <v/>
      </c>
      <c r="H27" s="13">
        <f>IF($A27="","",IFERROR(VLOOKUP($B27,SKUs!$A$5:$E$104,3,FALSE),0))</f>
        <v/>
      </c>
      <c r="I27" s="13">
        <f>IF($A27="","",$F27*$H27)</f>
        <v/>
      </c>
      <c r="J27" s="12">
        <f>IF($A27="","",LEFT($C27,1))</f>
        <v/>
      </c>
      <c r="K27" s="9" t="n"/>
      <c r="L27" s="9" t="n"/>
      <c r="M27" s="9" t="n"/>
      <c r="N27" s="18">
        <f>IF($A27="","",IF(COUNTIFS(Locations!$A$5:$A$204,$B27,Locations!$C$5:$C$204,$C27)=0,IF($D27=0,"Empty bin confirmed — nothing to record","⚠ stock found in a bin with no record — add the row to Locations"),IF($F27=0,"Match",IF($K27="Yes","Adjusted","⚠ correct the Qty on Locations, then mark this Adjusted"))))</f>
        <v/>
      </c>
    </row>
    <row r="28">
      <c r="A28" s="16" t="n"/>
      <c r="B28" s="9" t="n"/>
      <c r="C28" s="9" t="n"/>
      <c r="D28" s="10" t="n"/>
      <c r="E28" s="14">
        <f>IF($A28="","",SUMIFS(Locations!$D$5:$D$204,Locations!$A$5:$A$204,$B28,Locations!$C$5:$C$204,$C28))</f>
        <v/>
      </c>
      <c r="F28" s="7">
        <f>IF($A28="","",$D28-$E28)</f>
        <v/>
      </c>
      <c r="G28" s="17">
        <f>IF($A28="","",IFERROR($F28/$E28,""))</f>
        <v/>
      </c>
      <c r="H28" s="13">
        <f>IF($A28="","",IFERROR(VLOOKUP($B28,SKUs!$A$5:$E$104,3,FALSE),0))</f>
        <v/>
      </c>
      <c r="I28" s="13">
        <f>IF($A28="","",$F28*$H28)</f>
        <v/>
      </c>
      <c r="J28" s="12">
        <f>IF($A28="","",LEFT($C28,1))</f>
        <v/>
      </c>
      <c r="K28" s="9" t="n"/>
      <c r="L28" s="9" t="n"/>
      <c r="M28" s="9" t="n"/>
      <c r="N28" s="18">
        <f>IF($A28="","",IF(COUNTIFS(Locations!$A$5:$A$204,$B28,Locations!$C$5:$C$204,$C28)=0,IF($D28=0,"Empty bin confirmed — nothing to record","⚠ stock found in a bin with no record — add the row to Locations"),IF($F28=0,"Match",IF($K28="Yes","Adjusted","⚠ correct the Qty on Locations, then mark this Adjusted"))))</f>
        <v/>
      </c>
    </row>
    <row r="29">
      <c r="A29" s="16" t="n"/>
      <c r="B29" s="9" t="n"/>
      <c r="C29" s="9" t="n"/>
      <c r="D29" s="10" t="n"/>
      <c r="E29" s="14">
        <f>IF($A29="","",SUMIFS(Locations!$D$5:$D$204,Locations!$A$5:$A$204,$B29,Locations!$C$5:$C$204,$C29))</f>
        <v/>
      </c>
      <c r="F29" s="7">
        <f>IF($A29="","",$D29-$E29)</f>
        <v/>
      </c>
      <c r="G29" s="17">
        <f>IF($A29="","",IFERROR($F29/$E29,""))</f>
        <v/>
      </c>
      <c r="H29" s="13">
        <f>IF($A29="","",IFERROR(VLOOKUP($B29,SKUs!$A$5:$E$104,3,FALSE),0))</f>
        <v/>
      </c>
      <c r="I29" s="13">
        <f>IF($A29="","",$F29*$H29)</f>
        <v/>
      </c>
      <c r="J29" s="12">
        <f>IF($A29="","",LEFT($C29,1))</f>
        <v/>
      </c>
      <c r="K29" s="9" t="n"/>
      <c r="L29" s="9" t="n"/>
      <c r="M29" s="9" t="n"/>
      <c r="N29" s="18">
        <f>IF($A29="","",IF(COUNTIFS(Locations!$A$5:$A$204,$B29,Locations!$C$5:$C$204,$C29)=0,IF($D29=0,"Empty bin confirmed — nothing to record","⚠ stock found in a bin with no record — add the row to Locations"),IF($F29=0,"Match",IF($K29="Yes","Adjusted","⚠ correct the Qty on Locations, then mark this Adjusted"))))</f>
        <v/>
      </c>
    </row>
    <row r="30">
      <c r="A30" s="16" t="n"/>
      <c r="B30" s="9" t="n"/>
      <c r="C30" s="9" t="n"/>
      <c r="D30" s="10" t="n"/>
      <c r="E30" s="14">
        <f>IF($A30="","",SUMIFS(Locations!$D$5:$D$204,Locations!$A$5:$A$204,$B30,Locations!$C$5:$C$204,$C30))</f>
        <v/>
      </c>
      <c r="F30" s="7">
        <f>IF($A30="","",$D30-$E30)</f>
        <v/>
      </c>
      <c r="G30" s="17">
        <f>IF($A30="","",IFERROR($F30/$E30,""))</f>
        <v/>
      </c>
      <c r="H30" s="13">
        <f>IF($A30="","",IFERROR(VLOOKUP($B30,SKUs!$A$5:$E$104,3,FALSE),0))</f>
        <v/>
      </c>
      <c r="I30" s="13">
        <f>IF($A30="","",$F30*$H30)</f>
        <v/>
      </c>
      <c r="J30" s="12">
        <f>IF($A30="","",LEFT($C30,1))</f>
        <v/>
      </c>
      <c r="K30" s="9" t="n"/>
      <c r="L30" s="9" t="n"/>
      <c r="M30" s="9" t="n"/>
      <c r="N30" s="18">
        <f>IF($A30="","",IF(COUNTIFS(Locations!$A$5:$A$204,$B30,Locations!$C$5:$C$204,$C30)=0,IF($D30=0,"Empty bin confirmed — nothing to record","⚠ stock found in a bin with no record — add the row to Locations"),IF($F30=0,"Match",IF($K30="Yes","Adjusted","⚠ correct the Qty on Locations, then mark this Adjusted"))))</f>
        <v/>
      </c>
    </row>
    <row r="31">
      <c r="A31" s="16" t="n"/>
      <c r="B31" s="9" t="n"/>
      <c r="C31" s="9" t="n"/>
      <c r="D31" s="10" t="n"/>
      <c r="E31" s="14">
        <f>IF($A31="","",SUMIFS(Locations!$D$5:$D$204,Locations!$A$5:$A$204,$B31,Locations!$C$5:$C$204,$C31))</f>
        <v/>
      </c>
      <c r="F31" s="7">
        <f>IF($A31="","",$D31-$E31)</f>
        <v/>
      </c>
      <c r="G31" s="17">
        <f>IF($A31="","",IFERROR($F31/$E31,""))</f>
        <v/>
      </c>
      <c r="H31" s="13">
        <f>IF($A31="","",IFERROR(VLOOKUP($B31,SKUs!$A$5:$E$104,3,FALSE),0))</f>
        <v/>
      </c>
      <c r="I31" s="13">
        <f>IF($A31="","",$F31*$H31)</f>
        <v/>
      </c>
      <c r="J31" s="12">
        <f>IF($A31="","",LEFT($C31,1))</f>
        <v/>
      </c>
      <c r="K31" s="9" t="n"/>
      <c r="L31" s="9" t="n"/>
      <c r="M31" s="9" t="n"/>
      <c r="N31" s="18">
        <f>IF($A31="","",IF(COUNTIFS(Locations!$A$5:$A$204,$B31,Locations!$C$5:$C$204,$C31)=0,IF($D31=0,"Empty bin confirmed — nothing to record","⚠ stock found in a bin with no record — add the row to Locations"),IF($F31=0,"Match",IF($K31="Yes","Adjusted","⚠ correct the Qty on Locations, then mark this Adjusted"))))</f>
        <v/>
      </c>
    </row>
    <row r="32">
      <c r="A32" s="16" t="n"/>
      <c r="B32" s="9" t="n"/>
      <c r="C32" s="9" t="n"/>
      <c r="D32" s="10" t="n"/>
      <c r="E32" s="14">
        <f>IF($A32="","",SUMIFS(Locations!$D$5:$D$204,Locations!$A$5:$A$204,$B32,Locations!$C$5:$C$204,$C32))</f>
        <v/>
      </c>
      <c r="F32" s="7">
        <f>IF($A32="","",$D32-$E32)</f>
        <v/>
      </c>
      <c r="G32" s="17">
        <f>IF($A32="","",IFERROR($F32/$E32,""))</f>
        <v/>
      </c>
      <c r="H32" s="13">
        <f>IF($A32="","",IFERROR(VLOOKUP($B32,SKUs!$A$5:$E$104,3,FALSE),0))</f>
        <v/>
      </c>
      <c r="I32" s="13">
        <f>IF($A32="","",$F32*$H32)</f>
        <v/>
      </c>
      <c r="J32" s="12">
        <f>IF($A32="","",LEFT($C32,1))</f>
        <v/>
      </c>
      <c r="K32" s="9" t="n"/>
      <c r="L32" s="9" t="n"/>
      <c r="M32" s="9" t="n"/>
      <c r="N32" s="18">
        <f>IF($A32="","",IF(COUNTIFS(Locations!$A$5:$A$204,$B32,Locations!$C$5:$C$204,$C32)=0,IF($D32=0,"Empty bin confirmed — nothing to record","⚠ stock found in a bin with no record — add the row to Locations"),IF($F32=0,"Match",IF($K32="Yes","Adjusted","⚠ correct the Qty on Locations, then mark this Adjusted"))))</f>
        <v/>
      </c>
    </row>
    <row r="33">
      <c r="A33" s="16" t="n"/>
      <c r="B33" s="9" t="n"/>
      <c r="C33" s="9" t="n"/>
      <c r="D33" s="10" t="n"/>
      <c r="E33" s="14">
        <f>IF($A33="","",SUMIFS(Locations!$D$5:$D$204,Locations!$A$5:$A$204,$B33,Locations!$C$5:$C$204,$C33))</f>
        <v/>
      </c>
      <c r="F33" s="7">
        <f>IF($A33="","",$D33-$E33)</f>
        <v/>
      </c>
      <c r="G33" s="17">
        <f>IF($A33="","",IFERROR($F33/$E33,""))</f>
        <v/>
      </c>
      <c r="H33" s="13">
        <f>IF($A33="","",IFERROR(VLOOKUP($B33,SKUs!$A$5:$E$104,3,FALSE),0))</f>
        <v/>
      </c>
      <c r="I33" s="13">
        <f>IF($A33="","",$F33*$H33)</f>
        <v/>
      </c>
      <c r="J33" s="12">
        <f>IF($A33="","",LEFT($C33,1))</f>
        <v/>
      </c>
      <c r="K33" s="9" t="n"/>
      <c r="L33" s="9" t="n"/>
      <c r="M33" s="9" t="n"/>
      <c r="N33" s="18">
        <f>IF($A33="","",IF(COUNTIFS(Locations!$A$5:$A$204,$B33,Locations!$C$5:$C$204,$C33)=0,IF($D33=0,"Empty bin confirmed — nothing to record","⚠ stock found in a bin with no record — add the row to Locations"),IF($F33=0,"Match",IF($K33="Yes","Adjusted","⚠ correct the Qty on Locations, then mark this Adjusted"))))</f>
        <v/>
      </c>
    </row>
    <row r="34">
      <c r="A34" s="16" t="n"/>
      <c r="B34" s="9" t="n"/>
      <c r="C34" s="9" t="n"/>
      <c r="D34" s="10" t="n"/>
      <c r="E34" s="14">
        <f>IF($A34="","",SUMIFS(Locations!$D$5:$D$204,Locations!$A$5:$A$204,$B34,Locations!$C$5:$C$204,$C34))</f>
        <v/>
      </c>
      <c r="F34" s="7">
        <f>IF($A34="","",$D34-$E34)</f>
        <v/>
      </c>
      <c r="G34" s="17">
        <f>IF($A34="","",IFERROR($F34/$E34,""))</f>
        <v/>
      </c>
      <c r="H34" s="13">
        <f>IF($A34="","",IFERROR(VLOOKUP($B34,SKUs!$A$5:$E$104,3,FALSE),0))</f>
        <v/>
      </c>
      <c r="I34" s="13">
        <f>IF($A34="","",$F34*$H34)</f>
        <v/>
      </c>
      <c r="J34" s="12">
        <f>IF($A34="","",LEFT($C34,1))</f>
        <v/>
      </c>
      <c r="K34" s="9" t="n"/>
      <c r="L34" s="9" t="n"/>
      <c r="M34" s="9" t="n"/>
      <c r="N34" s="18">
        <f>IF($A34="","",IF(COUNTIFS(Locations!$A$5:$A$204,$B34,Locations!$C$5:$C$204,$C34)=0,IF($D34=0,"Empty bin confirmed — nothing to record","⚠ stock found in a bin with no record — add the row to Locations"),IF($F34=0,"Match",IF($K34="Yes","Adjusted","⚠ correct the Qty on Locations, then mark this Adjusted"))))</f>
        <v/>
      </c>
    </row>
    <row r="35">
      <c r="A35" s="16" t="n"/>
      <c r="B35" s="9" t="n"/>
      <c r="C35" s="9" t="n"/>
      <c r="D35" s="10" t="n"/>
      <c r="E35" s="14">
        <f>IF($A35="","",SUMIFS(Locations!$D$5:$D$204,Locations!$A$5:$A$204,$B35,Locations!$C$5:$C$204,$C35))</f>
        <v/>
      </c>
      <c r="F35" s="7">
        <f>IF($A35="","",$D35-$E35)</f>
        <v/>
      </c>
      <c r="G35" s="17">
        <f>IF($A35="","",IFERROR($F35/$E35,""))</f>
        <v/>
      </c>
      <c r="H35" s="13">
        <f>IF($A35="","",IFERROR(VLOOKUP($B35,SKUs!$A$5:$E$104,3,FALSE),0))</f>
        <v/>
      </c>
      <c r="I35" s="13">
        <f>IF($A35="","",$F35*$H35)</f>
        <v/>
      </c>
      <c r="J35" s="12">
        <f>IF($A35="","",LEFT($C35,1))</f>
        <v/>
      </c>
      <c r="K35" s="9" t="n"/>
      <c r="L35" s="9" t="n"/>
      <c r="M35" s="9" t="n"/>
      <c r="N35" s="18">
        <f>IF($A35="","",IF(COUNTIFS(Locations!$A$5:$A$204,$B35,Locations!$C$5:$C$204,$C35)=0,IF($D35=0,"Empty bin confirmed — nothing to record","⚠ stock found in a bin with no record — add the row to Locations"),IF($F35=0,"Match",IF($K35="Yes","Adjusted","⚠ correct the Qty on Locations, then mark this Adjusted"))))</f>
        <v/>
      </c>
    </row>
    <row r="36">
      <c r="A36" s="16" t="n"/>
      <c r="B36" s="9" t="n"/>
      <c r="C36" s="9" t="n"/>
      <c r="D36" s="10" t="n"/>
      <c r="E36" s="14">
        <f>IF($A36="","",SUMIFS(Locations!$D$5:$D$204,Locations!$A$5:$A$204,$B36,Locations!$C$5:$C$204,$C36))</f>
        <v/>
      </c>
      <c r="F36" s="7">
        <f>IF($A36="","",$D36-$E36)</f>
        <v/>
      </c>
      <c r="G36" s="17">
        <f>IF($A36="","",IFERROR($F36/$E36,""))</f>
        <v/>
      </c>
      <c r="H36" s="13">
        <f>IF($A36="","",IFERROR(VLOOKUP($B36,SKUs!$A$5:$E$104,3,FALSE),0))</f>
        <v/>
      </c>
      <c r="I36" s="13">
        <f>IF($A36="","",$F36*$H36)</f>
        <v/>
      </c>
      <c r="J36" s="12">
        <f>IF($A36="","",LEFT($C36,1))</f>
        <v/>
      </c>
      <c r="K36" s="9" t="n"/>
      <c r="L36" s="9" t="n"/>
      <c r="M36" s="9" t="n"/>
      <c r="N36" s="18">
        <f>IF($A36="","",IF(COUNTIFS(Locations!$A$5:$A$204,$B36,Locations!$C$5:$C$204,$C36)=0,IF($D36=0,"Empty bin confirmed — nothing to record","⚠ stock found in a bin with no record — add the row to Locations"),IF($F36=0,"Match",IF($K36="Yes","Adjusted","⚠ correct the Qty on Locations, then mark this Adjusted"))))</f>
        <v/>
      </c>
    </row>
    <row r="37">
      <c r="A37" s="16" t="n"/>
      <c r="B37" s="9" t="n"/>
      <c r="C37" s="9" t="n"/>
      <c r="D37" s="10" t="n"/>
      <c r="E37" s="14">
        <f>IF($A37="","",SUMIFS(Locations!$D$5:$D$204,Locations!$A$5:$A$204,$B37,Locations!$C$5:$C$204,$C37))</f>
        <v/>
      </c>
      <c r="F37" s="7">
        <f>IF($A37="","",$D37-$E37)</f>
        <v/>
      </c>
      <c r="G37" s="17">
        <f>IF($A37="","",IFERROR($F37/$E37,""))</f>
        <v/>
      </c>
      <c r="H37" s="13">
        <f>IF($A37="","",IFERROR(VLOOKUP($B37,SKUs!$A$5:$E$104,3,FALSE),0))</f>
        <v/>
      </c>
      <c r="I37" s="13">
        <f>IF($A37="","",$F37*$H37)</f>
        <v/>
      </c>
      <c r="J37" s="12">
        <f>IF($A37="","",LEFT($C37,1))</f>
        <v/>
      </c>
      <c r="K37" s="9" t="n"/>
      <c r="L37" s="9" t="n"/>
      <c r="M37" s="9" t="n"/>
      <c r="N37" s="18">
        <f>IF($A37="","",IF(COUNTIFS(Locations!$A$5:$A$204,$B37,Locations!$C$5:$C$204,$C37)=0,IF($D37=0,"Empty bin confirmed — nothing to record","⚠ stock found in a bin with no record — add the row to Locations"),IF($F37=0,"Match",IF($K37="Yes","Adjusted","⚠ correct the Qty on Locations, then mark this Adjusted"))))</f>
        <v/>
      </c>
    </row>
    <row r="38">
      <c r="A38" s="16" t="n"/>
      <c r="B38" s="9" t="n"/>
      <c r="C38" s="9" t="n"/>
      <c r="D38" s="10" t="n"/>
      <c r="E38" s="14">
        <f>IF($A38="","",SUMIFS(Locations!$D$5:$D$204,Locations!$A$5:$A$204,$B38,Locations!$C$5:$C$204,$C38))</f>
        <v/>
      </c>
      <c r="F38" s="7">
        <f>IF($A38="","",$D38-$E38)</f>
        <v/>
      </c>
      <c r="G38" s="17">
        <f>IF($A38="","",IFERROR($F38/$E38,""))</f>
        <v/>
      </c>
      <c r="H38" s="13">
        <f>IF($A38="","",IFERROR(VLOOKUP($B38,SKUs!$A$5:$E$104,3,FALSE),0))</f>
        <v/>
      </c>
      <c r="I38" s="13">
        <f>IF($A38="","",$F38*$H38)</f>
        <v/>
      </c>
      <c r="J38" s="12">
        <f>IF($A38="","",LEFT($C38,1))</f>
        <v/>
      </c>
      <c r="K38" s="9" t="n"/>
      <c r="L38" s="9" t="n"/>
      <c r="M38" s="9" t="n"/>
      <c r="N38" s="18">
        <f>IF($A38="","",IF(COUNTIFS(Locations!$A$5:$A$204,$B38,Locations!$C$5:$C$204,$C38)=0,IF($D38=0,"Empty bin confirmed — nothing to record","⚠ stock found in a bin with no record — add the row to Locations"),IF($F38=0,"Match",IF($K38="Yes","Adjusted","⚠ correct the Qty on Locations, then mark this Adjusted"))))</f>
        <v/>
      </c>
    </row>
    <row r="39">
      <c r="A39" s="16" t="n"/>
      <c r="B39" s="9" t="n"/>
      <c r="C39" s="9" t="n"/>
      <c r="D39" s="10" t="n"/>
      <c r="E39" s="14">
        <f>IF($A39="","",SUMIFS(Locations!$D$5:$D$204,Locations!$A$5:$A$204,$B39,Locations!$C$5:$C$204,$C39))</f>
        <v/>
      </c>
      <c r="F39" s="7">
        <f>IF($A39="","",$D39-$E39)</f>
        <v/>
      </c>
      <c r="G39" s="17">
        <f>IF($A39="","",IFERROR($F39/$E39,""))</f>
        <v/>
      </c>
      <c r="H39" s="13">
        <f>IF($A39="","",IFERROR(VLOOKUP($B39,SKUs!$A$5:$E$104,3,FALSE),0))</f>
        <v/>
      </c>
      <c r="I39" s="13">
        <f>IF($A39="","",$F39*$H39)</f>
        <v/>
      </c>
      <c r="J39" s="12">
        <f>IF($A39="","",LEFT($C39,1))</f>
        <v/>
      </c>
      <c r="K39" s="9" t="n"/>
      <c r="L39" s="9" t="n"/>
      <c r="M39" s="9" t="n"/>
      <c r="N39" s="18">
        <f>IF($A39="","",IF(COUNTIFS(Locations!$A$5:$A$204,$B39,Locations!$C$5:$C$204,$C39)=0,IF($D39=0,"Empty bin confirmed — nothing to record","⚠ stock found in a bin with no record — add the row to Locations"),IF($F39=0,"Match",IF($K39="Yes","Adjusted","⚠ correct the Qty on Locations, then mark this Adjusted"))))</f>
        <v/>
      </c>
    </row>
    <row r="40">
      <c r="A40" s="16" t="n"/>
      <c r="B40" s="9" t="n"/>
      <c r="C40" s="9" t="n"/>
      <c r="D40" s="10" t="n"/>
      <c r="E40" s="14">
        <f>IF($A40="","",SUMIFS(Locations!$D$5:$D$204,Locations!$A$5:$A$204,$B40,Locations!$C$5:$C$204,$C40))</f>
        <v/>
      </c>
      <c r="F40" s="7">
        <f>IF($A40="","",$D40-$E40)</f>
        <v/>
      </c>
      <c r="G40" s="17">
        <f>IF($A40="","",IFERROR($F40/$E40,""))</f>
        <v/>
      </c>
      <c r="H40" s="13">
        <f>IF($A40="","",IFERROR(VLOOKUP($B40,SKUs!$A$5:$E$104,3,FALSE),0))</f>
        <v/>
      </c>
      <c r="I40" s="13">
        <f>IF($A40="","",$F40*$H40)</f>
        <v/>
      </c>
      <c r="J40" s="12">
        <f>IF($A40="","",LEFT($C40,1))</f>
        <v/>
      </c>
      <c r="K40" s="9" t="n"/>
      <c r="L40" s="9" t="n"/>
      <c r="M40" s="9" t="n"/>
      <c r="N40" s="18">
        <f>IF($A40="","",IF(COUNTIFS(Locations!$A$5:$A$204,$B40,Locations!$C$5:$C$204,$C40)=0,IF($D40=0,"Empty bin confirmed — nothing to record","⚠ stock found in a bin with no record — add the row to Locations"),IF($F40=0,"Match",IF($K40="Yes","Adjusted","⚠ correct the Qty on Locations, then mark this Adjusted"))))</f>
        <v/>
      </c>
    </row>
    <row r="41">
      <c r="A41" s="16" t="n"/>
      <c r="B41" s="9" t="n"/>
      <c r="C41" s="9" t="n"/>
      <c r="D41" s="10" t="n"/>
      <c r="E41" s="14">
        <f>IF($A41="","",SUMIFS(Locations!$D$5:$D$204,Locations!$A$5:$A$204,$B41,Locations!$C$5:$C$204,$C41))</f>
        <v/>
      </c>
      <c r="F41" s="7">
        <f>IF($A41="","",$D41-$E41)</f>
        <v/>
      </c>
      <c r="G41" s="17">
        <f>IF($A41="","",IFERROR($F41/$E41,""))</f>
        <v/>
      </c>
      <c r="H41" s="13">
        <f>IF($A41="","",IFERROR(VLOOKUP($B41,SKUs!$A$5:$E$104,3,FALSE),0))</f>
        <v/>
      </c>
      <c r="I41" s="13">
        <f>IF($A41="","",$F41*$H41)</f>
        <v/>
      </c>
      <c r="J41" s="12">
        <f>IF($A41="","",LEFT($C41,1))</f>
        <v/>
      </c>
      <c r="K41" s="9" t="n"/>
      <c r="L41" s="9" t="n"/>
      <c r="M41" s="9" t="n"/>
      <c r="N41" s="18">
        <f>IF($A41="","",IF(COUNTIFS(Locations!$A$5:$A$204,$B41,Locations!$C$5:$C$204,$C41)=0,IF($D41=0,"Empty bin confirmed — nothing to record","⚠ stock found in a bin with no record — add the row to Locations"),IF($F41=0,"Match",IF($K41="Yes","Adjusted","⚠ correct the Qty on Locations, then mark this Adjusted"))))</f>
        <v/>
      </c>
    </row>
    <row r="42">
      <c r="A42" s="16" t="n"/>
      <c r="B42" s="9" t="n"/>
      <c r="C42" s="9" t="n"/>
      <c r="D42" s="10" t="n"/>
      <c r="E42" s="14">
        <f>IF($A42="","",SUMIFS(Locations!$D$5:$D$204,Locations!$A$5:$A$204,$B42,Locations!$C$5:$C$204,$C42))</f>
        <v/>
      </c>
      <c r="F42" s="7">
        <f>IF($A42="","",$D42-$E42)</f>
        <v/>
      </c>
      <c r="G42" s="17">
        <f>IF($A42="","",IFERROR($F42/$E42,""))</f>
        <v/>
      </c>
      <c r="H42" s="13">
        <f>IF($A42="","",IFERROR(VLOOKUP($B42,SKUs!$A$5:$E$104,3,FALSE),0))</f>
        <v/>
      </c>
      <c r="I42" s="13">
        <f>IF($A42="","",$F42*$H42)</f>
        <v/>
      </c>
      <c r="J42" s="12">
        <f>IF($A42="","",LEFT($C42,1))</f>
        <v/>
      </c>
      <c r="K42" s="9" t="n"/>
      <c r="L42" s="9" t="n"/>
      <c r="M42" s="9" t="n"/>
      <c r="N42" s="18">
        <f>IF($A42="","",IF(COUNTIFS(Locations!$A$5:$A$204,$B42,Locations!$C$5:$C$204,$C42)=0,IF($D42=0,"Empty bin confirmed — nothing to record","⚠ stock found in a bin with no record — add the row to Locations"),IF($F42=0,"Match",IF($K42="Yes","Adjusted","⚠ correct the Qty on Locations, then mark this Adjusted"))))</f>
        <v/>
      </c>
    </row>
    <row r="43">
      <c r="A43" s="16" t="n"/>
      <c r="B43" s="9" t="n"/>
      <c r="C43" s="9" t="n"/>
      <c r="D43" s="10" t="n"/>
      <c r="E43" s="14">
        <f>IF($A43="","",SUMIFS(Locations!$D$5:$D$204,Locations!$A$5:$A$204,$B43,Locations!$C$5:$C$204,$C43))</f>
        <v/>
      </c>
      <c r="F43" s="7">
        <f>IF($A43="","",$D43-$E43)</f>
        <v/>
      </c>
      <c r="G43" s="17">
        <f>IF($A43="","",IFERROR($F43/$E43,""))</f>
        <v/>
      </c>
      <c r="H43" s="13">
        <f>IF($A43="","",IFERROR(VLOOKUP($B43,SKUs!$A$5:$E$104,3,FALSE),0))</f>
        <v/>
      </c>
      <c r="I43" s="13">
        <f>IF($A43="","",$F43*$H43)</f>
        <v/>
      </c>
      <c r="J43" s="12">
        <f>IF($A43="","",LEFT($C43,1))</f>
        <v/>
      </c>
      <c r="K43" s="9" t="n"/>
      <c r="L43" s="9" t="n"/>
      <c r="M43" s="9" t="n"/>
      <c r="N43" s="18">
        <f>IF($A43="","",IF(COUNTIFS(Locations!$A$5:$A$204,$B43,Locations!$C$5:$C$204,$C43)=0,IF($D43=0,"Empty bin confirmed — nothing to record","⚠ stock found in a bin with no record — add the row to Locations"),IF($F43=0,"Match",IF($K43="Yes","Adjusted","⚠ correct the Qty on Locations, then mark this Adjusted"))))</f>
        <v/>
      </c>
    </row>
    <row r="44">
      <c r="A44" s="16" t="n"/>
      <c r="B44" s="9" t="n"/>
      <c r="C44" s="9" t="n"/>
      <c r="D44" s="10" t="n"/>
      <c r="E44" s="14">
        <f>IF($A44="","",SUMIFS(Locations!$D$5:$D$204,Locations!$A$5:$A$204,$B44,Locations!$C$5:$C$204,$C44))</f>
        <v/>
      </c>
      <c r="F44" s="7">
        <f>IF($A44="","",$D44-$E44)</f>
        <v/>
      </c>
      <c r="G44" s="17">
        <f>IF($A44="","",IFERROR($F44/$E44,""))</f>
        <v/>
      </c>
      <c r="H44" s="13">
        <f>IF($A44="","",IFERROR(VLOOKUP($B44,SKUs!$A$5:$E$104,3,FALSE),0))</f>
        <v/>
      </c>
      <c r="I44" s="13">
        <f>IF($A44="","",$F44*$H44)</f>
        <v/>
      </c>
      <c r="J44" s="12">
        <f>IF($A44="","",LEFT($C44,1))</f>
        <v/>
      </c>
      <c r="K44" s="9" t="n"/>
      <c r="L44" s="9" t="n"/>
      <c r="M44" s="9" t="n"/>
      <c r="N44" s="18">
        <f>IF($A44="","",IF(COUNTIFS(Locations!$A$5:$A$204,$B44,Locations!$C$5:$C$204,$C44)=0,IF($D44=0,"Empty bin confirmed — nothing to record","⚠ stock found in a bin with no record — add the row to Locations"),IF($F44=0,"Match",IF($K44="Yes","Adjusted","⚠ correct the Qty on Locations, then mark this Adjusted"))))</f>
        <v/>
      </c>
    </row>
    <row r="45">
      <c r="A45" s="16" t="n"/>
      <c r="B45" s="9" t="n"/>
      <c r="C45" s="9" t="n"/>
      <c r="D45" s="10" t="n"/>
      <c r="E45" s="14">
        <f>IF($A45="","",SUMIFS(Locations!$D$5:$D$204,Locations!$A$5:$A$204,$B45,Locations!$C$5:$C$204,$C45))</f>
        <v/>
      </c>
      <c r="F45" s="7">
        <f>IF($A45="","",$D45-$E45)</f>
        <v/>
      </c>
      <c r="G45" s="17">
        <f>IF($A45="","",IFERROR($F45/$E45,""))</f>
        <v/>
      </c>
      <c r="H45" s="13">
        <f>IF($A45="","",IFERROR(VLOOKUP($B45,SKUs!$A$5:$E$104,3,FALSE),0))</f>
        <v/>
      </c>
      <c r="I45" s="13">
        <f>IF($A45="","",$F45*$H45)</f>
        <v/>
      </c>
      <c r="J45" s="12">
        <f>IF($A45="","",LEFT($C45,1))</f>
        <v/>
      </c>
      <c r="K45" s="9" t="n"/>
      <c r="L45" s="9" t="n"/>
      <c r="M45" s="9" t="n"/>
      <c r="N45" s="18">
        <f>IF($A45="","",IF(COUNTIFS(Locations!$A$5:$A$204,$B45,Locations!$C$5:$C$204,$C45)=0,IF($D45=0,"Empty bin confirmed — nothing to record","⚠ stock found in a bin with no record — add the row to Locations"),IF($F45=0,"Match",IF($K45="Yes","Adjusted","⚠ correct the Qty on Locations, then mark this Adjusted"))))</f>
        <v/>
      </c>
    </row>
    <row r="46">
      <c r="A46" s="16" t="n"/>
      <c r="B46" s="9" t="n"/>
      <c r="C46" s="9" t="n"/>
      <c r="D46" s="10" t="n"/>
      <c r="E46" s="14">
        <f>IF($A46="","",SUMIFS(Locations!$D$5:$D$204,Locations!$A$5:$A$204,$B46,Locations!$C$5:$C$204,$C46))</f>
        <v/>
      </c>
      <c r="F46" s="7">
        <f>IF($A46="","",$D46-$E46)</f>
        <v/>
      </c>
      <c r="G46" s="17">
        <f>IF($A46="","",IFERROR($F46/$E46,""))</f>
        <v/>
      </c>
      <c r="H46" s="13">
        <f>IF($A46="","",IFERROR(VLOOKUP($B46,SKUs!$A$5:$E$104,3,FALSE),0))</f>
        <v/>
      </c>
      <c r="I46" s="13">
        <f>IF($A46="","",$F46*$H46)</f>
        <v/>
      </c>
      <c r="J46" s="12">
        <f>IF($A46="","",LEFT($C46,1))</f>
        <v/>
      </c>
      <c r="K46" s="9" t="n"/>
      <c r="L46" s="9" t="n"/>
      <c r="M46" s="9" t="n"/>
      <c r="N46" s="18">
        <f>IF($A46="","",IF(COUNTIFS(Locations!$A$5:$A$204,$B46,Locations!$C$5:$C$204,$C46)=0,IF($D46=0,"Empty bin confirmed — nothing to record","⚠ stock found in a bin with no record — add the row to Locations"),IF($F46=0,"Match",IF($K46="Yes","Adjusted","⚠ correct the Qty on Locations, then mark this Adjusted"))))</f>
        <v/>
      </c>
    </row>
    <row r="47">
      <c r="A47" s="16" t="n"/>
      <c r="B47" s="9" t="n"/>
      <c r="C47" s="9" t="n"/>
      <c r="D47" s="10" t="n"/>
      <c r="E47" s="14">
        <f>IF($A47="","",SUMIFS(Locations!$D$5:$D$204,Locations!$A$5:$A$204,$B47,Locations!$C$5:$C$204,$C47))</f>
        <v/>
      </c>
      <c r="F47" s="7">
        <f>IF($A47="","",$D47-$E47)</f>
        <v/>
      </c>
      <c r="G47" s="17">
        <f>IF($A47="","",IFERROR($F47/$E47,""))</f>
        <v/>
      </c>
      <c r="H47" s="13">
        <f>IF($A47="","",IFERROR(VLOOKUP($B47,SKUs!$A$5:$E$104,3,FALSE),0))</f>
        <v/>
      </c>
      <c r="I47" s="13">
        <f>IF($A47="","",$F47*$H47)</f>
        <v/>
      </c>
      <c r="J47" s="12">
        <f>IF($A47="","",LEFT($C47,1))</f>
        <v/>
      </c>
      <c r="K47" s="9" t="n"/>
      <c r="L47" s="9" t="n"/>
      <c r="M47" s="9" t="n"/>
      <c r="N47" s="18">
        <f>IF($A47="","",IF(COUNTIFS(Locations!$A$5:$A$204,$B47,Locations!$C$5:$C$204,$C47)=0,IF($D47=0,"Empty bin confirmed — nothing to record","⚠ stock found in a bin with no record — add the row to Locations"),IF($F47=0,"Match",IF($K47="Yes","Adjusted","⚠ correct the Qty on Locations, then mark this Adjusted"))))</f>
        <v/>
      </c>
    </row>
    <row r="48">
      <c r="A48" s="16" t="n"/>
      <c r="B48" s="9" t="n"/>
      <c r="C48" s="9" t="n"/>
      <c r="D48" s="10" t="n"/>
      <c r="E48" s="14">
        <f>IF($A48="","",SUMIFS(Locations!$D$5:$D$204,Locations!$A$5:$A$204,$B48,Locations!$C$5:$C$204,$C48))</f>
        <v/>
      </c>
      <c r="F48" s="7">
        <f>IF($A48="","",$D48-$E48)</f>
        <v/>
      </c>
      <c r="G48" s="17">
        <f>IF($A48="","",IFERROR($F48/$E48,""))</f>
        <v/>
      </c>
      <c r="H48" s="13">
        <f>IF($A48="","",IFERROR(VLOOKUP($B48,SKUs!$A$5:$E$104,3,FALSE),0))</f>
        <v/>
      </c>
      <c r="I48" s="13">
        <f>IF($A48="","",$F48*$H48)</f>
        <v/>
      </c>
      <c r="J48" s="12">
        <f>IF($A48="","",LEFT($C48,1))</f>
        <v/>
      </c>
      <c r="K48" s="9" t="n"/>
      <c r="L48" s="9" t="n"/>
      <c r="M48" s="9" t="n"/>
      <c r="N48" s="18">
        <f>IF($A48="","",IF(COUNTIFS(Locations!$A$5:$A$204,$B48,Locations!$C$5:$C$204,$C48)=0,IF($D48=0,"Empty bin confirmed — nothing to record","⚠ stock found in a bin with no record — add the row to Locations"),IF($F48=0,"Match",IF($K48="Yes","Adjusted","⚠ correct the Qty on Locations, then mark this Adjusted"))))</f>
        <v/>
      </c>
    </row>
    <row r="49">
      <c r="A49" s="16" t="n"/>
      <c r="B49" s="9" t="n"/>
      <c r="C49" s="9" t="n"/>
      <c r="D49" s="10" t="n"/>
      <c r="E49" s="14">
        <f>IF($A49="","",SUMIFS(Locations!$D$5:$D$204,Locations!$A$5:$A$204,$B49,Locations!$C$5:$C$204,$C49))</f>
        <v/>
      </c>
      <c r="F49" s="7">
        <f>IF($A49="","",$D49-$E49)</f>
        <v/>
      </c>
      <c r="G49" s="17">
        <f>IF($A49="","",IFERROR($F49/$E49,""))</f>
        <v/>
      </c>
      <c r="H49" s="13">
        <f>IF($A49="","",IFERROR(VLOOKUP($B49,SKUs!$A$5:$E$104,3,FALSE),0))</f>
        <v/>
      </c>
      <c r="I49" s="13">
        <f>IF($A49="","",$F49*$H49)</f>
        <v/>
      </c>
      <c r="J49" s="12">
        <f>IF($A49="","",LEFT($C49,1))</f>
        <v/>
      </c>
      <c r="K49" s="9" t="n"/>
      <c r="L49" s="9" t="n"/>
      <c r="M49" s="9" t="n"/>
      <c r="N49" s="18">
        <f>IF($A49="","",IF(COUNTIFS(Locations!$A$5:$A$204,$B49,Locations!$C$5:$C$204,$C49)=0,IF($D49=0,"Empty bin confirmed — nothing to record","⚠ stock found in a bin with no record — add the row to Locations"),IF($F49=0,"Match",IF($K49="Yes","Adjusted","⚠ correct the Qty on Locations, then mark this Adjusted"))))</f>
        <v/>
      </c>
    </row>
    <row r="50">
      <c r="A50" s="16" t="n"/>
      <c r="B50" s="9" t="n"/>
      <c r="C50" s="9" t="n"/>
      <c r="D50" s="10" t="n"/>
      <c r="E50" s="14">
        <f>IF($A50="","",SUMIFS(Locations!$D$5:$D$204,Locations!$A$5:$A$204,$B50,Locations!$C$5:$C$204,$C50))</f>
        <v/>
      </c>
      <c r="F50" s="7">
        <f>IF($A50="","",$D50-$E50)</f>
        <v/>
      </c>
      <c r="G50" s="17">
        <f>IF($A50="","",IFERROR($F50/$E50,""))</f>
        <v/>
      </c>
      <c r="H50" s="13">
        <f>IF($A50="","",IFERROR(VLOOKUP($B50,SKUs!$A$5:$E$104,3,FALSE),0))</f>
        <v/>
      </c>
      <c r="I50" s="13">
        <f>IF($A50="","",$F50*$H50)</f>
        <v/>
      </c>
      <c r="J50" s="12">
        <f>IF($A50="","",LEFT($C50,1))</f>
        <v/>
      </c>
      <c r="K50" s="9" t="n"/>
      <c r="L50" s="9" t="n"/>
      <c r="M50" s="9" t="n"/>
      <c r="N50" s="18">
        <f>IF($A50="","",IF(COUNTIFS(Locations!$A$5:$A$204,$B50,Locations!$C$5:$C$204,$C50)=0,IF($D50=0,"Empty bin confirmed — nothing to record","⚠ stock found in a bin with no record — add the row to Locations"),IF($F50=0,"Match",IF($K50="Yes","Adjusted","⚠ correct the Qty on Locations, then mark this Adjusted"))))</f>
        <v/>
      </c>
    </row>
    <row r="51">
      <c r="A51" s="16" t="n"/>
      <c r="B51" s="9" t="n"/>
      <c r="C51" s="9" t="n"/>
      <c r="D51" s="10" t="n"/>
      <c r="E51" s="14">
        <f>IF($A51="","",SUMIFS(Locations!$D$5:$D$204,Locations!$A$5:$A$204,$B51,Locations!$C$5:$C$204,$C51))</f>
        <v/>
      </c>
      <c r="F51" s="7">
        <f>IF($A51="","",$D51-$E51)</f>
        <v/>
      </c>
      <c r="G51" s="17">
        <f>IF($A51="","",IFERROR($F51/$E51,""))</f>
        <v/>
      </c>
      <c r="H51" s="13">
        <f>IF($A51="","",IFERROR(VLOOKUP($B51,SKUs!$A$5:$E$104,3,FALSE),0))</f>
        <v/>
      </c>
      <c r="I51" s="13">
        <f>IF($A51="","",$F51*$H51)</f>
        <v/>
      </c>
      <c r="J51" s="12">
        <f>IF($A51="","",LEFT($C51,1))</f>
        <v/>
      </c>
      <c r="K51" s="9" t="n"/>
      <c r="L51" s="9" t="n"/>
      <c r="M51" s="9" t="n"/>
      <c r="N51" s="18">
        <f>IF($A51="","",IF(COUNTIFS(Locations!$A$5:$A$204,$B51,Locations!$C$5:$C$204,$C51)=0,IF($D51=0,"Empty bin confirmed — nothing to record","⚠ stock found in a bin with no record — add the row to Locations"),IF($F51=0,"Match",IF($K51="Yes","Adjusted","⚠ correct the Qty on Locations, then mark this Adjusted"))))</f>
        <v/>
      </c>
    </row>
    <row r="52">
      <c r="A52" s="16" t="n"/>
      <c r="B52" s="9" t="n"/>
      <c r="C52" s="9" t="n"/>
      <c r="D52" s="10" t="n"/>
      <c r="E52" s="14">
        <f>IF($A52="","",SUMIFS(Locations!$D$5:$D$204,Locations!$A$5:$A$204,$B52,Locations!$C$5:$C$204,$C52))</f>
        <v/>
      </c>
      <c r="F52" s="7">
        <f>IF($A52="","",$D52-$E52)</f>
        <v/>
      </c>
      <c r="G52" s="17">
        <f>IF($A52="","",IFERROR($F52/$E52,""))</f>
        <v/>
      </c>
      <c r="H52" s="13">
        <f>IF($A52="","",IFERROR(VLOOKUP($B52,SKUs!$A$5:$E$104,3,FALSE),0))</f>
        <v/>
      </c>
      <c r="I52" s="13">
        <f>IF($A52="","",$F52*$H52)</f>
        <v/>
      </c>
      <c r="J52" s="12">
        <f>IF($A52="","",LEFT($C52,1))</f>
        <v/>
      </c>
      <c r="K52" s="9" t="n"/>
      <c r="L52" s="9" t="n"/>
      <c r="M52" s="9" t="n"/>
      <c r="N52" s="18">
        <f>IF($A52="","",IF(COUNTIFS(Locations!$A$5:$A$204,$B52,Locations!$C$5:$C$204,$C52)=0,IF($D52=0,"Empty bin confirmed — nothing to record","⚠ stock found in a bin with no record — add the row to Locations"),IF($F52=0,"Match",IF($K52="Yes","Adjusted","⚠ correct the Qty on Locations, then mark this Adjusted"))))</f>
        <v/>
      </c>
    </row>
    <row r="53">
      <c r="A53" s="16" t="n"/>
      <c r="B53" s="9" t="n"/>
      <c r="C53" s="9" t="n"/>
      <c r="D53" s="10" t="n"/>
      <c r="E53" s="14">
        <f>IF($A53="","",SUMIFS(Locations!$D$5:$D$204,Locations!$A$5:$A$204,$B53,Locations!$C$5:$C$204,$C53))</f>
        <v/>
      </c>
      <c r="F53" s="7">
        <f>IF($A53="","",$D53-$E53)</f>
        <v/>
      </c>
      <c r="G53" s="17">
        <f>IF($A53="","",IFERROR($F53/$E53,""))</f>
        <v/>
      </c>
      <c r="H53" s="13">
        <f>IF($A53="","",IFERROR(VLOOKUP($B53,SKUs!$A$5:$E$104,3,FALSE),0))</f>
        <v/>
      </c>
      <c r="I53" s="13">
        <f>IF($A53="","",$F53*$H53)</f>
        <v/>
      </c>
      <c r="J53" s="12">
        <f>IF($A53="","",LEFT($C53,1))</f>
        <v/>
      </c>
      <c r="K53" s="9" t="n"/>
      <c r="L53" s="9" t="n"/>
      <c r="M53" s="9" t="n"/>
      <c r="N53" s="18">
        <f>IF($A53="","",IF(COUNTIFS(Locations!$A$5:$A$204,$B53,Locations!$C$5:$C$204,$C53)=0,IF($D53=0,"Empty bin confirmed — nothing to record","⚠ stock found in a bin with no record — add the row to Locations"),IF($F53=0,"Match",IF($K53="Yes","Adjusted","⚠ correct the Qty on Locations, then mark this Adjusted"))))</f>
        <v/>
      </c>
    </row>
    <row r="54">
      <c r="A54" s="16" t="n"/>
      <c r="B54" s="9" t="n"/>
      <c r="C54" s="9" t="n"/>
      <c r="D54" s="10" t="n"/>
      <c r="E54" s="14">
        <f>IF($A54="","",SUMIFS(Locations!$D$5:$D$204,Locations!$A$5:$A$204,$B54,Locations!$C$5:$C$204,$C54))</f>
        <v/>
      </c>
      <c r="F54" s="7">
        <f>IF($A54="","",$D54-$E54)</f>
        <v/>
      </c>
      <c r="G54" s="17">
        <f>IF($A54="","",IFERROR($F54/$E54,""))</f>
        <v/>
      </c>
      <c r="H54" s="13">
        <f>IF($A54="","",IFERROR(VLOOKUP($B54,SKUs!$A$5:$E$104,3,FALSE),0))</f>
        <v/>
      </c>
      <c r="I54" s="13">
        <f>IF($A54="","",$F54*$H54)</f>
        <v/>
      </c>
      <c r="J54" s="12">
        <f>IF($A54="","",LEFT($C54,1))</f>
        <v/>
      </c>
      <c r="K54" s="9" t="n"/>
      <c r="L54" s="9" t="n"/>
      <c r="M54" s="9" t="n"/>
      <c r="N54" s="18">
        <f>IF($A54="","",IF(COUNTIFS(Locations!$A$5:$A$204,$B54,Locations!$C$5:$C$204,$C54)=0,IF($D54=0,"Empty bin confirmed — nothing to record","⚠ stock found in a bin with no record — add the row to Locations"),IF($F54=0,"Match",IF($K54="Yes","Adjusted","⚠ correct the Qty on Locations, then mark this Adjusted"))))</f>
        <v/>
      </c>
    </row>
    <row r="55">
      <c r="A55" s="16" t="n"/>
      <c r="B55" s="9" t="n"/>
      <c r="C55" s="9" t="n"/>
      <c r="D55" s="10" t="n"/>
      <c r="E55" s="14">
        <f>IF($A55="","",SUMIFS(Locations!$D$5:$D$204,Locations!$A$5:$A$204,$B55,Locations!$C$5:$C$204,$C55))</f>
        <v/>
      </c>
      <c r="F55" s="7">
        <f>IF($A55="","",$D55-$E55)</f>
        <v/>
      </c>
      <c r="G55" s="17">
        <f>IF($A55="","",IFERROR($F55/$E55,""))</f>
        <v/>
      </c>
      <c r="H55" s="13">
        <f>IF($A55="","",IFERROR(VLOOKUP($B55,SKUs!$A$5:$E$104,3,FALSE),0))</f>
        <v/>
      </c>
      <c r="I55" s="13">
        <f>IF($A55="","",$F55*$H55)</f>
        <v/>
      </c>
      <c r="J55" s="12">
        <f>IF($A55="","",LEFT($C55,1))</f>
        <v/>
      </c>
      <c r="K55" s="9" t="n"/>
      <c r="L55" s="9" t="n"/>
      <c r="M55" s="9" t="n"/>
      <c r="N55" s="18">
        <f>IF($A55="","",IF(COUNTIFS(Locations!$A$5:$A$204,$B55,Locations!$C$5:$C$204,$C55)=0,IF($D55=0,"Empty bin confirmed — nothing to record","⚠ stock found in a bin with no record — add the row to Locations"),IF($F55=0,"Match",IF($K55="Yes","Adjusted","⚠ correct the Qty on Locations, then mark this Adjusted"))))</f>
        <v/>
      </c>
    </row>
    <row r="56">
      <c r="A56" s="16" t="n"/>
      <c r="B56" s="9" t="n"/>
      <c r="C56" s="9" t="n"/>
      <c r="D56" s="10" t="n"/>
      <c r="E56" s="14">
        <f>IF($A56="","",SUMIFS(Locations!$D$5:$D$204,Locations!$A$5:$A$204,$B56,Locations!$C$5:$C$204,$C56))</f>
        <v/>
      </c>
      <c r="F56" s="7">
        <f>IF($A56="","",$D56-$E56)</f>
        <v/>
      </c>
      <c r="G56" s="17">
        <f>IF($A56="","",IFERROR($F56/$E56,""))</f>
        <v/>
      </c>
      <c r="H56" s="13">
        <f>IF($A56="","",IFERROR(VLOOKUP($B56,SKUs!$A$5:$E$104,3,FALSE),0))</f>
        <v/>
      </c>
      <c r="I56" s="13">
        <f>IF($A56="","",$F56*$H56)</f>
        <v/>
      </c>
      <c r="J56" s="12">
        <f>IF($A56="","",LEFT($C56,1))</f>
        <v/>
      </c>
      <c r="K56" s="9" t="n"/>
      <c r="L56" s="9" t="n"/>
      <c r="M56" s="9" t="n"/>
      <c r="N56" s="18">
        <f>IF($A56="","",IF(COUNTIFS(Locations!$A$5:$A$204,$B56,Locations!$C$5:$C$204,$C56)=0,IF($D56=0,"Empty bin confirmed — nothing to record","⚠ stock found in a bin with no record — add the row to Locations"),IF($F56=0,"Match",IF($K56="Yes","Adjusted","⚠ correct the Qty on Locations, then mark this Adjusted"))))</f>
        <v/>
      </c>
    </row>
    <row r="57">
      <c r="A57" s="16" t="n"/>
      <c r="B57" s="9" t="n"/>
      <c r="C57" s="9" t="n"/>
      <c r="D57" s="10" t="n"/>
      <c r="E57" s="14">
        <f>IF($A57="","",SUMIFS(Locations!$D$5:$D$204,Locations!$A$5:$A$204,$B57,Locations!$C$5:$C$204,$C57))</f>
        <v/>
      </c>
      <c r="F57" s="7">
        <f>IF($A57="","",$D57-$E57)</f>
        <v/>
      </c>
      <c r="G57" s="17">
        <f>IF($A57="","",IFERROR($F57/$E57,""))</f>
        <v/>
      </c>
      <c r="H57" s="13">
        <f>IF($A57="","",IFERROR(VLOOKUP($B57,SKUs!$A$5:$E$104,3,FALSE),0))</f>
        <v/>
      </c>
      <c r="I57" s="13">
        <f>IF($A57="","",$F57*$H57)</f>
        <v/>
      </c>
      <c r="J57" s="12">
        <f>IF($A57="","",LEFT($C57,1))</f>
        <v/>
      </c>
      <c r="K57" s="9" t="n"/>
      <c r="L57" s="9" t="n"/>
      <c r="M57" s="9" t="n"/>
      <c r="N57" s="18">
        <f>IF($A57="","",IF(COUNTIFS(Locations!$A$5:$A$204,$B57,Locations!$C$5:$C$204,$C57)=0,IF($D57=0,"Empty bin confirmed — nothing to record","⚠ stock found in a bin with no record — add the row to Locations"),IF($F57=0,"Match",IF($K57="Yes","Adjusted","⚠ correct the Qty on Locations, then mark this Adjusted"))))</f>
        <v/>
      </c>
    </row>
    <row r="58">
      <c r="A58" s="16" t="n"/>
      <c r="B58" s="9" t="n"/>
      <c r="C58" s="9" t="n"/>
      <c r="D58" s="10" t="n"/>
      <c r="E58" s="14">
        <f>IF($A58="","",SUMIFS(Locations!$D$5:$D$204,Locations!$A$5:$A$204,$B58,Locations!$C$5:$C$204,$C58))</f>
        <v/>
      </c>
      <c r="F58" s="7">
        <f>IF($A58="","",$D58-$E58)</f>
        <v/>
      </c>
      <c r="G58" s="17">
        <f>IF($A58="","",IFERROR($F58/$E58,""))</f>
        <v/>
      </c>
      <c r="H58" s="13">
        <f>IF($A58="","",IFERROR(VLOOKUP($B58,SKUs!$A$5:$E$104,3,FALSE),0))</f>
        <v/>
      </c>
      <c r="I58" s="13">
        <f>IF($A58="","",$F58*$H58)</f>
        <v/>
      </c>
      <c r="J58" s="12">
        <f>IF($A58="","",LEFT($C58,1))</f>
        <v/>
      </c>
      <c r="K58" s="9" t="n"/>
      <c r="L58" s="9" t="n"/>
      <c r="M58" s="9" t="n"/>
      <c r="N58" s="18">
        <f>IF($A58="","",IF(COUNTIFS(Locations!$A$5:$A$204,$B58,Locations!$C$5:$C$204,$C58)=0,IF($D58=0,"Empty bin confirmed — nothing to record","⚠ stock found in a bin with no record — add the row to Locations"),IF($F58=0,"Match",IF($K58="Yes","Adjusted","⚠ correct the Qty on Locations, then mark this Adjusted"))))</f>
        <v/>
      </c>
    </row>
    <row r="59">
      <c r="A59" s="16" t="n"/>
      <c r="B59" s="9" t="n"/>
      <c r="C59" s="9" t="n"/>
      <c r="D59" s="10" t="n"/>
      <c r="E59" s="14">
        <f>IF($A59="","",SUMIFS(Locations!$D$5:$D$204,Locations!$A$5:$A$204,$B59,Locations!$C$5:$C$204,$C59))</f>
        <v/>
      </c>
      <c r="F59" s="7">
        <f>IF($A59="","",$D59-$E59)</f>
        <v/>
      </c>
      <c r="G59" s="17">
        <f>IF($A59="","",IFERROR($F59/$E59,""))</f>
        <v/>
      </c>
      <c r="H59" s="13">
        <f>IF($A59="","",IFERROR(VLOOKUP($B59,SKUs!$A$5:$E$104,3,FALSE),0))</f>
        <v/>
      </c>
      <c r="I59" s="13">
        <f>IF($A59="","",$F59*$H59)</f>
        <v/>
      </c>
      <c r="J59" s="12">
        <f>IF($A59="","",LEFT($C59,1))</f>
        <v/>
      </c>
      <c r="K59" s="9" t="n"/>
      <c r="L59" s="9" t="n"/>
      <c r="M59" s="9" t="n"/>
      <c r="N59" s="18">
        <f>IF($A59="","",IF(COUNTIFS(Locations!$A$5:$A$204,$B59,Locations!$C$5:$C$204,$C59)=0,IF($D59=0,"Empty bin confirmed — nothing to record","⚠ stock found in a bin with no record — add the row to Locations"),IF($F59=0,"Match",IF($K59="Yes","Adjusted","⚠ correct the Qty on Locations, then mark this Adjusted"))))</f>
        <v/>
      </c>
    </row>
    <row r="60">
      <c r="A60" s="16" t="n"/>
      <c r="B60" s="9" t="n"/>
      <c r="C60" s="9" t="n"/>
      <c r="D60" s="10" t="n"/>
      <c r="E60" s="14">
        <f>IF($A60="","",SUMIFS(Locations!$D$5:$D$204,Locations!$A$5:$A$204,$B60,Locations!$C$5:$C$204,$C60))</f>
        <v/>
      </c>
      <c r="F60" s="7">
        <f>IF($A60="","",$D60-$E60)</f>
        <v/>
      </c>
      <c r="G60" s="17">
        <f>IF($A60="","",IFERROR($F60/$E60,""))</f>
        <v/>
      </c>
      <c r="H60" s="13">
        <f>IF($A60="","",IFERROR(VLOOKUP($B60,SKUs!$A$5:$E$104,3,FALSE),0))</f>
        <v/>
      </c>
      <c r="I60" s="13">
        <f>IF($A60="","",$F60*$H60)</f>
        <v/>
      </c>
      <c r="J60" s="12">
        <f>IF($A60="","",LEFT($C60,1))</f>
        <v/>
      </c>
      <c r="K60" s="9" t="n"/>
      <c r="L60" s="9" t="n"/>
      <c r="M60" s="9" t="n"/>
      <c r="N60" s="18">
        <f>IF($A60="","",IF(COUNTIFS(Locations!$A$5:$A$204,$B60,Locations!$C$5:$C$204,$C60)=0,IF($D60=0,"Empty bin confirmed — nothing to record","⚠ stock found in a bin with no record — add the row to Locations"),IF($F60=0,"Match",IF($K60="Yes","Adjusted","⚠ correct the Qty on Locations, then mark this Adjusted"))))</f>
        <v/>
      </c>
    </row>
    <row r="61">
      <c r="A61" s="16" t="n"/>
      <c r="B61" s="9" t="n"/>
      <c r="C61" s="9" t="n"/>
      <c r="D61" s="10" t="n"/>
      <c r="E61" s="14">
        <f>IF($A61="","",SUMIFS(Locations!$D$5:$D$204,Locations!$A$5:$A$204,$B61,Locations!$C$5:$C$204,$C61))</f>
        <v/>
      </c>
      <c r="F61" s="7">
        <f>IF($A61="","",$D61-$E61)</f>
        <v/>
      </c>
      <c r="G61" s="17">
        <f>IF($A61="","",IFERROR($F61/$E61,""))</f>
        <v/>
      </c>
      <c r="H61" s="13">
        <f>IF($A61="","",IFERROR(VLOOKUP($B61,SKUs!$A$5:$E$104,3,FALSE),0))</f>
        <v/>
      </c>
      <c r="I61" s="13">
        <f>IF($A61="","",$F61*$H61)</f>
        <v/>
      </c>
      <c r="J61" s="12">
        <f>IF($A61="","",LEFT($C61,1))</f>
        <v/>
      </c>
      <c r="K61" s="9" t="n"/>
      <c r="L61" s="9" t="n"/>
      <c r="M61" s="9" t="n"/>
      <c r="N61" s="18">
        <f>IF($A61="","",IF(COUNTIFS(Locations!$A$5:$A$204,$B61,Locations!$C$5:$C$204,$C61)=0,IF($D61=0,"Empty bin confirmed — nothing to record","⚠ stock found in a bin with no record — add the row to Locations"),IF($F61=0,"Match",IF($K61="Yes","Adjusted","⚠ correct the Qty on Locations, then mark this Adjusted"))))</f>
        <v/>
      </c>
    </row>
    <row r="62">
      <c r="A62" s="16" t="n"/>
      <c r="B62" s="9" t="n"/>
      <c r="C62" s="9" t="n"/>
      <c r="D62" s="10" t="n"/>
      <c r="E62" s="14">
        <f>IF($A62="","",SUMIFS(Locations!$D$5:$D$204,Locations!$A$5:$A$204,$B62,Locations!$C$5:$C$204,$C62))</f>
        <v/>
      </c>
      <c r="F62" s="7">
        <f>IF($A62="","",$D62-$E62)</f>
        <v/>
      </c>
      <c r="G62" s="17">
        <f>IF($A62="","",IFERROR($F62/$E62,""))</f>
        <v/>
      </c>
      <c r="H62" s="13">
        <f>IF($A62="","",IFERROR(VLOOKUP($B62,SKUs!$A$5:$E$104,3,FALSE),0))</f>
        <v/>
      </c>
      <c r="I62" s="13">
        <f>IF($A62="","",$F62*$H62)</f>
        <v/>
      </c>
      <c r="J62" s="12">
        <f>IF($A62="","",LEFT($C62,1))</f>
        <v/>
      </c>
      <c r="K62" s="9" t="n"/>
      <c r="L62" s="9" t="n"/>
      <c r="M62" s="9" t="n"/>
      <c r="N62" s="18">
        <f>IF($A62="","",IF(COUNTIFS(Locations!$A$5:$A$204,$B62,Locations!$C$5:$C$204,$C62)=0,IF($D62=0,"Empty bin confirmed — nothing to record","⚠ stock found in a bin with no record — add the row to Locations"),IF($F62=0,"Match",IF($K62="Yes","Adjusted","⚠ correct the Qty on Locations, then mark this Adjusted"))))</f>
        <v/>
      </c>
    </row>
    <row r="63">
      <c r="A63" s="16" t="n"/>
      <c r="B63" s="9" t="n"/>
      <c r="C63" s="9" t="n"/>
      <c r="D63" s="10" t="n"/>
      <c r="E63" s="14">
        <f>IF($A63="","",SUMIFS(Locations!$D$5:$D$204,Locations!$A$5:$A$204,$B63,Locations!$C$5:$C$204,$C63))</f>
        <v/>
      </c>
      <c r="F63" s="7">
        <f>IF($A63="","",$D63-$E63)</f>
        <v/>
      </c>
      <c r="G63" s="17">
        <f>IF($A63="","",IFERROR($F63/$E63,""))</f>
        <v/>
      </c>
      <c r="H63" s="13">
        <f>IF($A63="","",IFERROR(VLOOKUP($B63,SKUs!$A$5:$E$104,3,FALSE),0))</f>
        <v/>
      </c>
      <c r="I63" s="13">
        <f>IF($A63="","",$F63*$H63)</f>
        <v/>
      </c>
      <c r="J63" s="12">
        <f>IF($A63="","",LEFT($C63,1))</f>
        <v/>
      </c>
      <c r="K63" s="9" t="n"/>
      <c r="L63" s="9" t="n"/>
      <c r="M63" s="9" t="n"/>
      <c r="N63" s="18">
        <f>IF($A63="","",IF(COUNTIFS(Locations!$A$5:$A$204,$B63,Locations!$C$5:$C$204,$C63)=0,IF($D63=0,"Empty bin confirmed — nothing to record","⚠ stock found in a bin with no record — add the row to Locations"),IF($F63=0,"Match",IF($K63="Yes","Adjusted","⚠ correct the Qty on Locations, then mark this Adjusted"))))</f>
        <v/>
      </c>
    </row>
    <row r="64">
      <c r="A64" s="16" t="n"/>
      <c r="B64" s="9" t="n"/>
      <c r="C64" s="9" t="n"/>
      <c r="D64" s="10" t="n"/>
      <c r="E64" s="14">
        <f>IF($A64="","",SUMIFS(Locations!$D$5:$D$204,Locations!$A$5:$A$204,$B64,Locations!$C$5:$C$204,$C64))</f>
        <v/>
      </c>
      <c r="F64" s="7">
        <f>IF($A64="","",$D64-$E64)</f>
        <v/>
      </c>
      <c r="G64" s="17">
        <f>IF($A64="","",IFERROR($F64/$E64,""))</f>
        <v/>
      </c>
      <c r="H64" s="13">
        <f>IF($A64="","",IFERROR(VLOOKUP($B64,SKUs!$A$5:$E$104,3,FALSE),0))</f>
        <v/>
      </c>
      <c r="I64" s="13">
        <f>IF($A64="","",$F64*$H64)</f>
        <v/>
      </c>
      <c r="J64" s="12">
        <f>IF($A64="","",LEFT($C64,1))</f>
        <v/>
      </c>
      <c r="K64" s="9" t="n"/>
      <c r="L64" s="9" t="n"/>
      <c r="M64" s="9" t="n"/>
      <c r="N64" s="18">
        <f>IF($A64="","",IF(COUNTIFS(Locations!$A$5:$A$204,$B64,Locations!$C$5:$C$204,$C64)=0,IF($D64=0,"Empty bin confirmed — nothing to record","⚠ stock found in a bin with no record — add the row to Locations"),IF($F64=0,"Match",IF($K64="Yes","Adjusted","⚠ correct the Qty on Locations, then mark this Adjusted"))))</f>
        <v/>
      </c>
    </row>
    <row r="65">
      <c r="A65" s="16" t="n"/>
      <c r="B65" s="9" t="n"/>
      <c r="C65" s="9" t="n"/>
      <c r="D65" s="10" t="n"/>
      <c r="E65" s="14">
        <f>IF($A65="","",SUMIFS(Locations!$D$5:$D$204,Locations!$A$5:$A$204,$B65,Locations!$C$5:$C$204,$C65))</f>
        <v/>
      </c>
      <c r="F65" s="7">
        <f>IF($A65="","",$D65-$E65)</f>
        <v/>
      </c>
      <c r="G65" s="17">
        <f>IF($A65="","",IFERROR($F65/$E65,""))</f>
        <v/>
      </c>
      <c r="H65" s="13">
        <f>IF($A65="","",IFERROR(VLOOKUP($B65,SKUs!$A$5:$E$104,3,FALSE),0))</f>
        <v/>
      </c>
      <c r="I65" s="13">
        <f>IF($A65="","",$F65*$H65)</f>
        <v/>
      </c>
      <c r="J65" s="12">
        <f>IF($A65="","",LEFT($C65,1))</f>
        <v/>
      </c>
      <c r="K65" s="9" t="n"/>
      <c r="L65" s="9" t="n"/>
      <c r="M65" s="9" t="n"/>
      <c r="N65" s="18">
        <f>IF($A65="","",IF(COUNTIFS(Locations!$A$5:$A$204,$B65,Locations!$C$5:$C$204,$C65)=0,IF($D65=0,"Empty bin confirmed — nothing to record","⚠ stock found in a bin with no record — add the row to Locations"),IF($F65=0,"Match",IF($K65="Yes","Adjusted","⚠ correct the Qty on Locations, then mark this Adjusted"))))</f>
        <v/>
      </c>
    </row>
    <row r="66">
      <c r="A66" s="16" t="n"/>
      <c r="B66" s="9" t="n"/>
      <c r="C66" s="9" t="n"/>
      <c r="D66" s="10" t="n"/>
      <c r="E66" s="14">
        <f>IF($A66="","",SUMIFS(Locations!$D$5:$D$204,Locations!$A$5:$A$204,$B66,Locations!$C$5:$C$204,$C66))</f>
        <v/>
      </c>
      <c r="F66" s="7">
        <f>IF($A66="","",$D66-$E66)</f>
        <v/>
      </c>
      <c r="G66" s="17">
        <f>IF($A66="","",IFERROR($F66/$E66,""))</f>
        <v/>
      </c>
      <c r="H66" s="13">
        <f>IF($A66="","",IFERROR(VLOOKUP($B66,SKUs!$A$5:$E$104,3,FALSE),0))</f>
        <v/>
      </c>
      <c r="I66" s="13">
        <f>IF($A66="","",$F66*$H66)</f>
        <v/>
      </c>
      <c r="J66" s="12">
        <f>IF($A66="","",LEFT($C66,1))</f>
        <v/>
      </c>
      <c r="K66" s="9" t="n"/>
      <c r="L66" s="9" t="n"/>
      <c r="M66" s="9" t="n"/>
      <c r="N66" s="18">
        <f>IF($A66="","",IF(COUNTIFS(Locations!$A$5:$A$204,$B66,Locations!$C$5:$C$204,$C66)=0,IF($D66=0,"Empty bin confirmed — nothing to record","⚠ stock found in a bin with no record — add the row to Locations"),IF($F66=0,"Match",IF($K66="Yes","Adjusted","⚠ correct the Qty on Locations, then mark this Adjusted"))))</f>
        <v/>
      </c>
    </row>
    <row r="67">
      <c r="A67" s="16" t="n"/>
      <c r="B67" s="9" t="n"/>
      <c r="C67" s="9" t="n"/>
      <c r="D67" s="10" t="n"/>
      <c r="E67" s="14">
        <f>IF($A67="","",SUMIFS(Locations!$D$5:$D$204,Locations!$A$5:$A$204,$B67,Locations!$C$5:$C$204,$C67))</f>
        <v/>
      </c>
      <c r="F67" s="7">
        <f>IF($A67="","",$D67-$E67)</f>
        <v/>
      </c>
      <c r="G67" s="17">
        <f>IF($A67="","",IFERROR($F67/$E67,""))</f>
        <v/>
      </c>
      <c r="H67" s="13">
        <f>IF($A67="","",IFERROR(VLOOKUP($B67,SKUs!$A$5:$E$104,3,FALSE),0))</f>
        <v/>
      </c>
      <c r="I67" s="13">
        <f>IF($A67="","",$F67*$H67)</f>
        <v/>
      </c>
      <c r="J67" s="12">
        <f>IF($A67="","",LEFT($C67,1))</f>
        <v/>
      </c>
      <c r="K67" s="9" t="n"/>
      <c r="L67" s="9" t="n"/>
      <c r="M67" s="9" t="n"/>
      <c r="N67" s="18">
        <f>IF($A67="","",IF(COUNTIFS(Locations!$A$5:$A$204,$B67,Locations!$C$5:$C$204,$C67)=0,IF($D67=0,"Empty bin confirmed — nothing to record","⚠ stock found in a bin with no record — add the row to Locations"),IF($F67=0,"Match",IF($K67="Yes","Adjusted","⚠ correct the Qty on Locations, then mark this Adjusted"))))</f>
        <v/>
      </c>
    </row>
    <row r="68">
      <c r="A68" s="16" t="n"/>
      <c r="B68" s="9" t="n"/>
      <c r="C68" s="9" t="n"/>
      <c r="D68" s="10" t="n"/>
      <c r="E68" s="14">
        <f>IF($A68="","",SUMIFS(Locations!$D$5:$D$204,Locations!$A$5:$A$204,$B68,Locations!$C$5:$C$204,$C68))</f>
        <v/>
      </c>
      <c r="F68" s="7">
        <f>IF($A68="","",$D68-$E68)</f>
        <v/>
      </c>
      <c r="G68" s="17">
        <f>IF($A68="","",IFERROR($F68/$E68,""))</f>
        <v/>
      </c>
      <c r="H68" s="13">
        <f>IF($A68="","",IFERROR(VLOOKUP($B68,SKUs!$A$5:$E$104,3,FALSE),0))</f>
        <v/>
      </c>
      <c r="I68" s="13">
        <f>IF($A68="","",$F68*$H68)</f>
        <v/>
      </c>
      <c r="J68" s="12">
        <f>IF($A68="","",LEFT($C68,1))</f>
        <v/>
      </c>
      <c r="K68" s="9" t="n"/>
      <c r="L68" s="9" t="n"/>
      <c r="M68" s="9" t="n"/>
      <c r="N68" s="18">
        <f>IF($A68="","",IF(COUNTIFS(Locations!$A$5:$A$204,$B68,Locations!$C$5:$C$204,$C68)=0,IF($D68=0,"Empty bin confirmed — nothing to record","⚠ stock found in a bin with no record — add the row to Locations"),IF($F68=0,"Match",IF($K68="Yes","Adjusted","⚠ correct the Qty on Locations, then mark this Adjusted"))))</f>
        <v/>
      </c>
    </row>
    <row r="69">
      <c r="A69" s="16" t="n"/>
      <c r="B69" s="9" t="n"/>
      <c r="C69" s="9" t="n"/>
      <c r="D69" s="10" t="n"/>
      <c r="E69" s="14">
        <f>IF($A69="","",SUMIFS(Locations!$D$5:$D$204,Locations!$A$5:$A$204,$B69,Locations!$C$5:$C$204,$C69))</f>
        <v/>
      </c>
      <c r="F69" s="7">
        <f>IF($A69="","",$D69-$E69)</f>
        <v/>
      </c>
      <c r="G69" s="17">
        <f>IF($A69="","",IFERROR($F69/$E69,""))</f>
        <v/>
      </c>
      <c r="H69" s="13">
        <f>IF($A69="","",IFERROR(VLOOKUP($B69,SKUs!$A$5:$E$104,3,FALSE),0))</f>
        <v/>
      </c>
      <c r="I69" s="13">
        <f>IF($A69="","",$F69*$H69)</f>
        <v/>
      </c>
      <c r="J69" s="12">
        <f>IF($A69="","",LEFT($C69,1))</f>
        <v/>
      </c>
      <c r="K69" s="9" t="n"/>
      <c r="L69" s="9" t="n"/>
      <c r="M69" s="9" t="n"/>
      <c r="N69" s="18">
        <f>IF($A69="","",IF(COUNTIFS(Locations!$A$5:$A$204,$B69,Locations!$C$5:$C$204,$C69)=0,IF($D69=0,"Empty bin confirmed — nothing to record","⚠ stock found in a bin with no record — add the row to Locations"),IF($F69=0,"Match",IF($K69="Yes","Adjusted","⚠ correct the Qty on Locations, then mark this Adjusted"))))</f>
        <v/>
      </c>
    </row>
    <row r="70">
      <c r="A70" s="16" t="n"/>
      <c r="B70" s="9" t="n"/>
      <c r="C70" s="9" t="n"/>
      <c r="D70" s="10" t="n"/>
      <c r="E70" s="14">
        <f>IF($A70="","",SUMIFS(Locations!$D$5:$D$204,Locations!$A$5:$A$204,$B70,Locations!$C$5:$C$204,$C70))</f>
        <v/>
      </c>
      <c r="F70" s="7">
        <f>IF($A70="","",$D70-$E70)</f>
        <v/>
      </c>
      <c r="G70" s="17">
        <f>IF($A70="","",IFERROR($F70/$E70,""))</f>
        <v/>
      </c>
      <c r="H70" s="13">
        <f>IF($A70="","",IFERROR(VLOOKUP($B70,SKUs!$A$5:$E$104,3,FALSE),0))</f>
        <v/>
      </c>
      <c r="I70" s="13">
        <f>IF($A70="","",$F70*$H70)</f>
        <v/>
      </c>
      <c r="J70" s="12">
        <f>IF($A70="","",LEFT($C70,1))</f>
        <v/>
      </c>
      <c r="K70" s="9" t="n"/>
      <c r="L70" s="9" t="n"/>
      <c r="M70" s="9" t="n"/>
      <c r="N70" s="18">
        <f>IF($A70="","",IF(COUNTIFS(Locations!$A$5:$A$204,$B70,Locations!$C$5:$C$204,$C70)=0,IF($D70=0,"Empty bin confirmed — nothing to record","⚠ stock found in a bin with no record — add the row to Locations"),IF($F70=0,"Match",IF($K70="Yes","Adjusted","⚠ correct the Qty on Locations, then mark this Adjusted"))))</f>
        <v/>
      </c>
    </row>
    <row r="71">
      <c r="A71" s="16" t="n"/>
      <c r="B71" s="9" t="n"/>
      <c r="C71" s="9" t="n"/>
      <c r="D71" s="10" t="n"/>
      <c r="E71" s="14">
        <f>IF($A71="","",SUMIFS(Locations!$D$5:$D$204,Locations!$A$5:$A$204,$B71,Locations!$C$5:$C$204,$C71))</f>
        <v/>
      </c>
      <c r="F71" s="7">
        <f>IF($A71="","",$D71-$E71)</f>
        <v/>
      </c>
      <c r="G71" s="17">
        <f>IF($A71="","",IFERROR($F71/$E71,""))</f>
        <v/>
      </c>
      <c r="H71" s="13">
        <f>IF($A71="","",IFERROR(VLOOKUP($B71,SKUs!$A$5:$E$104,3,FALSE),0))</f>
        <v/>
      </c>
      <c r="I71" s="13">
        <f>IF($A71="","",$F71*$H71)</f>
        <v/>
      </c>
      <c r="J71" s="12">
        <f>IF($A71="","",LEFT($C71,1))</f>
        <v/>
      </c>
      <c r="K71" s="9" t="n"/>
      <c r="L71" s="9" t="n"/>
      <c r="M71" s="9" t="n"/>
      <c r="N71" s="18">
        <f>IF($A71="","",IF(COUNTIFS(Locations!$A$5:$A$204,$B71,Locations!$C$5:$C$204,$C71)=0,IF($D71=0,"Empty bin confirmed — nothing to record","⚠ stock found in a bin with no record — add the row to Locations"),IF($F71=0,"Match",IF($K71="Yes","Adjusted","⚠ correct the Qty on Locations, then mark this Adjusted"))))</f>
        <v/>
      </c>
    </row>
    <row r="72">
      <c r="A72" s="16" t="n"/>
      <c r="B72" s="9" t="n"/>
      <c r="C72" s="9" t="n"/>
      <c r="D72" s="10" t="n"/>
      <c r="E72" s="14">
        <f>IF($A72="","",SUMIFS(Locations!$D$5:$D$204,Locations!$A$5:$A$204,$B72,Locations!$C$5:$C$204,$C72))</f>
        <v/>
      </c>
      <c r="F72" s="7">
        <f>IF($A72="","",$D72-$E72)</f>
        <v/>
      </c>
      <c r="G72" s="17">
        <f>IF($A72="","",IFERROR($F72/$E72,""))</f>
        <v/>
      </c>
      <c r="H72" s="13">
        <f>IF($A72="","",IFERROR(VLOOKUP($B72,SKUs!$A$5:$E$104,3,FALSE),0))</f>
        <v/>
      </c>
      <c r="I72" s="13">
        <f>IF($A72="","",$F72*$H72)</f>
        <v/>
      </c>
      <c r="J72" s="12">
        <f>IF($A72="","",LEFT($C72,1))</f>
        <v/>
      </c>
      <c r="K72" s="9" t="n"/>
      <c r="L72" s="9" t="n"/>
      <c r="M72" s="9" t="n"/>
      <c r="N72" s="18">
        <f>IF($A72="","",IF(COUNTIFS(Locations!$A$5:$A$204,$B72,Locations!$C$5:$C$204,$C72)=0,IF($D72=0,"Empty bin confirmed — nothing to record","⚠ stock found in a bin with no record — add the row to Locations"),IF($F72=0,"Match",IF($K72="Yes","Adjusted","⚠ correct the Qty on Locations, then mark this Adjusted"))))</f>
        <v/>
      </c>
    </row>
    <row r="73">
      <c r="A73" s="16" t="n"/>
      <c r="B73" s="9" t="n"/>
      <c r="C73" s="9" t="n"/>
      <c r="D73" s="10" t="n"/>
      <c r="E73" s="14">
        <f>IF($A73="","",SUMIFS(Locations!$D$5:$D$204,Locations!$A$5:$A$204,$B73,Locations!$C$5:$C$204,$C73))</f>
        <v/>
      </c>
      <c r="F73" s="7">
        <f>IF($A73="","",$D73-$E73)</f>
        <v/>
      </c>
      <c r="G73" s="17">
        <f>IF($A73="","",IFERROR($F73/$E73,""))</f>
        <v/>
      </c>
      <c r="H73" s="13">
        <f>IF($A73="","",IFERROR(VLOOKUP($B73,SKUs!$A$5:$E$104,3,FALSE),0))</f>
        <v/>
      </c>
      <c r="I73" s="13">
        <f>IF($A73="","",$F73*$H73)</f>
        <v/>
      </c>
      <c r="J73" s="12">
        <f>IF($A73="","",LEFT($C73,1))</f>
        <v/>
      </c>
      <c r="K73" s="9" t="n"/>
      <c r="L73" s="9" t="n"/>
      <c r="M73" s="9" t="n"/>
      <c r="N73" s="18">
        <f>IF($A73="","",IF(COUNTIFS(Locations!$A$5:$A$204,$B73,Locations!$C$5:$C$204,$C73)=0,IF($D73=0,"Empty bin confirmed — nothing to record","⚠ stock found in a bin with no record — add the row to Locations"),IF($F73=0,"Match",IF($K73="Yes","Adjusted","⚠ correct the Qty on Locations, then mark this Adjusted"))))</f>
        <v/>
      </c>
    </row>
    <row r="74">
      <c r="A74" s="16" t="n"/>
      <c r="B74" s="9" t="n"/>
      <c r="C74" s="9" t="n"/>
      <c r="D74" s="10" t="n"/>
      <c r="E74" s="14">
        <f>IF($A74="","",SUMIFS(Locations!$D$5:$D$204,Locations!$A$5:$A$204,$B74,Locations!$C$5:$C$204,$C74))</f>
        <v/>
      </c>
      <c r="F74" s="7">
        <f>IF($A74="","",$D74-$E74)</f>
        <v/>
      </c>
      <c r="G74" s="17">
        <f>IF($A74="","",IFERROR($F74/$E74,""))</f>
        <v/>
      </c>
      <c r="H74" s="13">
        <f>IF($A74="","",IFERROR(VLOOKUP($B74,SKUs!$A$5:$E$104,3,FALSE),0))</f>
        <v/>
      </c>
      <c r="I74" s="13">
        <f>IF($A74="","",$F74*$H74)</f>
        <v/>
      </c>
      <c r="J74" s="12">
        <f>IF($A74="","",LEFT($C74,1))</f>
        <v/>
      </c>
      <c r="K74" s="9" t="n"/>
      <c r="L74" s="9" t="n"/>
      <c r="M74" s="9" t="n"/>
      <c r="N74" s="18">
        <f>IF($A74="","",IF(COUNTIFS(Locations!$A$5:$A$204,$B74,Locations!$C$5:$C$204,$C74)=0,IF($D74=0,"Empty bin confirmed — nothing to record","⚠ stock found in a bin with no record — add the row to Locations"),IF($F74=0,"Match",IF($K74="Yes","Adjusted","⚠ correct the Qty on Locations, then mark this Adjusted"))))</f>
        <v/>
      </c>
    </row>
    <row r="75">
      <c r="A75" s="16" t="n"/>
      <c r="B75" s="9" t="n"/>
      <c r="C75" s="9" t="n"/>
      <c r="D75" s="10" t="n"/>
      <c r="E75" s="14">
        <f>IF($A75="","",SUMIFS(Locations!$D$5:$D$204,Locations!$A$5:$A$204,$B75,Locations!$C$5:$C$204,$C75))</f>
        <v/>
      </c>
      <c r="F75" s="7">
        <f>IF($A75="","",$D75-$E75)</f>
        <v/>
      </c>
      <c r="G75" s="17">
        <f>IF($A75="","",IFERROR($F75/$E75,""))</f>
        <v/>
      </c>
      <c r="H75" s="13">
        <f>IF($A75="","",IFERROR(VLOOKUP($B75,SKUs!$A$5:$E$104,3,FALSE),0))</f>
        <v/>
      </c>
      <c r="I75" s="13">
        <f>IF($A75="","",$F75*$H75)</f>
        <v/>
      </c>
      <c r="J75" s="12">
        <f>IF($A75="","",LEFT($C75,1))</f>
        <v/>
      </c>
      <c r="K75" s="9" t="n"/>
      <c r="L75" s="9" t="n"/>
      <c r="M75" s="9" t="n"/>
      <c r="N75" s="18">
        <f>IF($A75="","",IF(COUNTIFS(Locations!$A$5:$A$204,$B75,Locations!$C$5:$C$204,$C75)=0,IF($D75=0,"Empty bin confirmed — nothing to record","⚠ stock found in a bin with no record — add the row to Locations"),IF($F75=0,"Match",IF($K75="Yes","Adjusted","⚠ correct the Qty on Locations, then mark this Adjusted"))))</f>
        <v/>
      </c>
    </row>
    <row r="76">
      <c r="A76" s="16" t="n"/>
      <c r="B76" s="9" t="n"/>
      <c r="C76" s="9" t="n"/>
      <c r="D76" s="10" t="n"/>
      <c r="E76" s="14">
        <f>IF($A76="","",SUMIFS(Locations!$D$5:$D$204,Locations!$A$5:$A$204,$B76,Locations!$C$5:$C$204,$C76))</f>
        <v/>
      </c>
      <c r="F76" s="7">
        <f>IF($A76="","",$D76-$E76)</f>
        <v/>
      </c>
      <c r="G76" s="17">
        <f>IF($A76="","",IFERROR($F76/$E76,""))</f>
        <v/>
      </c>
      <c r="H76" s="13">
        <f>IF($A76="","",IFERROR(VLOOKUP($B76,SKUs!$A$5:$E$104,3,FALSE),0))</f>
        <v/>
      </c>
      <c r="I76" s="13">
        <f>IF($A76="","",$F76*$H76)</f>
        <v/>
      </c>
      <c r="J76" s="12">
        <f>IF($A76="","",LEFT($C76,1))</f>
        <v/>
      </c>
      <c r="K76" s="9" t="n"/>
      <c r="L76" s="9" t="n"/>
      <c r="M76" s="9" t="n"/>
      <c r="N76" s="18">
        <f>IF($A76="","",IF(COUNTIFS(Locations!$A$5:$A$204,$B76,Locations!$C$5:$C$204,$C76)=0,IF($D76=0,"Empty bin confirmed — nothing to record","⚠ stock found in a bin with no record — add the row to Locations"),IF($F76=0,"Match",IF($K76="Yes","Adjusted","⚠ correct the Qty on Locations, then mark this Adjusted"))))</f>
        <v/>
      </c>
    </row>
    <row r="77">
      <c r="A77" s="16" t="n"/>
      <c r="B77" s="9" t="n"/>
      <c r="C77" s="9" t="n"/>
      <c r="D77" s="10" t="n"/>
      <c r="E77" s="14">
        <f>IF($A77="","",SUMIFS(Locations!$D$5:$D$204,Locations!$A$5:$A$204,$B77,Locations!$C$5:$C$204,$C77))</f>
        <v/>
      </c>
      <c r="F77" s="7">
        <f>IF($A77="","",$D77-$E77)</f>
        <v/>
      </c>
      <c r="G77" s="17">
        <f>IF($A77="","",IFERROR($F77/$E77,""))</f>
        <v/>
      </c>
      <c r="H77" s="13">
        <f>IF($A77="","",IFERROR(VLOOKUP($B77,SKUs!$A$5:$E$104,3,FALSE),0))</f>
        <v/>
      </c>
      <c r="I77" s="13">
        <f>IF($A77="","",$F77*$H77)</f>
        <v/>
      </c>
      <c r="J77" s="12">
        <f>IF($A77="","",LEFT($C77,1))</f>
        <v/>
      </c>
      <c r="K77" s="9" t="n"/>
      <c r="L77" s="9" t="n"/>
      <c r="M77" s="9" t="n"/>
      <c r="N77" s="18">
        <f>IF($A77="","",IF(COUNTIFS(Locations!$A$5:$A$204,$B77,Locations!$C$5:$C$204,$C77)=0,IF($D77=0,"Empty bin confirmed — nothing to record","⚠ stock found in a bin with no record — add the row to Locations"),IF($F77=0,"Match",IF($K77="Yes","Adjusted","⚠ correct the Qty on Locations, then mark this Adjusted"))))</f>
        <v/>
      </c>
    </row>
    <row r="78">
      <c r="A78" s="16" t="n"/>
      <c r="B78" s="9" t="n"/>
      <c r="C78" s="9" t="n"/>
      <c r="D78" s="10" t="n"/>
      <c r="E78" s="14">
        <f>IF($A78="","",SUMIFS(Locations!$D$5:$D$204,Locations!$A$5:$A$204,$B78,Locations!$C$5:$C$204,$C78))</f>
        <v/>
      </c>
      <c r="F78" s="7">
        <f>IF($A78="","",$D78-$E78)</f>
        <v/>
      </c>
      <c r="G78" s="17">
        <f>IF($A78="","",IFERROR($F78/$E78,""))</f>
        <v/>
      </c>
      <c r="H78" s="13">
        <f>IF($A78="","",IFERROR(VLOOKUP($B78,SKUs!$A$5:$E$104,3,FALSE),0))</f>
        <v/>
      </c>
      <c r="I78" s="13">
        <f>IF($A78="","",$F78*$H78)</f>
        <v/>
      </c>
      <c r="J78" s="12">
        <f>IF($A78="","",LEFT($C78,1))</f>
        <v/>
      </c>
      <c r="K78" s="9" t="n"/>
      <c r="L78" s="9" t="n"/>
      <c r="M78" s="9" t="n"/>
      <c r="N78" s="18">
        <f>IF($A78="","",IF(COUNTIFS(Locations!$A$5:$A$204,$B78,Locations!$C$5:$C$204,$C78)=0,IF($D78=0,"Empty bin confirmed — nothing to record","⚠ stock found in a bin with no record — add the row to Locations"),IF($F78=0,"Match",IF($K78="Yes","Adjusted","⚠ correct the Qty on Locations, then mark this Adjusted"))))</f>
        <v/>
      </c>
    </row>
    <row r="79">
      <c r="A79" s="16" t="n"/>
      <c r="B79" s="9" t="n"/>
      <c r="C79" s="9" t="n"/>
      <c r="D79" s="10" t="n"/>
      <c r="E79" s="14">
        <f>IF($A79="","",SUMIFS(Locations!$D$5:$D$204,Locations!$A$5:$A$204,$B79,Locations!$C$5:$C$204,$C79))</f>
        <v/>
      </c>
      <c r="F79" s="7">
        <f>IF($A79="","",$D79-$E79)</f>
        <v/>
      </c>
      <c r="G79" s="17">
        <f>IF($A79="","",IFERROR($F79/$E79,""))</f>
        <v/>
      </c>
      <c r="H79" s="13">
        <f>IF($A79="","",IFERROR(VLOOKUP($B79,SKUs!$A$5:$E$104,3,FALSE),0))</f>
        <v/>
      </c>
      <c r="I79" s="13">
        <f>IF($A79="","",$F79*$H79)</f>
        <v/>
      </c>
      <c r="J79" s="12">
        <f>IF($A79="","",LEFT($C79,1))</f>
        <v/>
      </c>
      <c r="K79" s="9" t="n"/>
      <c r="L79" s="9" t="n"/>
      <c r="M79" s="9" t="n"/>
      <c r="N79" s="18">
        <f>IF($A79="","",IF(COUNTIFS(Locations!$A$5:$A$204,$B79,Locations!$C$5:$C$204,$C79)=0,IF($D79=0,"Empty bin confirmed — nothing to record","⚠ stock found in a bin with no record — add the row to Locations"),IF($F79=0,"Match",IF($K79="Yes","Adjusted","⚠ correct the Qty on Locations, then mark this Adjusted"))))</f>
        <v/>
      </c>
    </row>
    <row r="80">
      <c r="A80" s="16" t="n"/>
      <c r="B80" s="9" t="n"/>
      <c r="C80" s="9" t="n"/>
      <c r="D80" s="10" t="n"/>
      <c r="E80" s="14">
        <f>IF($A80="","",SUMIFS(Locations!$D$5:$D$204,Locations!$A$5:$A$204,$B80,Locations!$C$5:$C$204,$C80))</f>
        <v/>
      </c>
      <c r="F80" s="7">
        <f>IF($A80="","",$D80-$E80)</f>
        <v/>
      </c>
      <c r="G80" s="17">
        <f>IF($A80="","",IFERROR($F80/$E80,""))</f>
        <v/>
      </c>
      <c r="H80" s="13">
        <f>IF($A80="","",IFERROR(VLOOKUP($B80,SKUs!$A$5:$E$104,3,FALSE),0))</f>
        <v/>
      </c>
      <c r="I80" s="13">
        <f>IF($A80="","",$F80*$H80)</f>
        <v/>
      </c>
      <c r="J80" s="12">
        <f>IF($A80="","",LEFT($C80,1))</f>
        <v/>
      </c>
      <c r="K80" s="9" t="n"/>
      <c r="L80" s="9" t="n"/>
      <c r="M80" s="9" t="n"/>
      <c r="N80" s="18">
        <f>IF($A80="","",IF(COUNTIFS(Locations!$A$5:$A$204,$B80,Locations!$C$5:$C$204,$C80)=0,IF($D80=0,"Empty bin confirmed — nothing to record","⚠ stock found in a bin with no record — add the row to Locations"),IF($F80=0,"Match",IF($K80="Yes","Adjusted","⚠ correct the Qty on Locations, then mark this Adjusted"))))</f>
        <v/>
      </c>
    </row>
    <row r="81">
      <c r="A81" s="16" t="n"/>
      <c r="B81" s="9" t="n"/>
      <c r="C81" s="9" t="n"/>
      <c r="D81" s="10" t="n"/>
      <c r="E81" s="14">
        <f>IF($A81="","",SUMIFS(Locations!$D$5:$D$204,Locations!$A$5:$A$204,$B81,Locations!$C$5:$C$204,$C81))</f>
        <v/>
      </c>
      <c r="F81" s="7">
        <f>IF($A81="","",$D81-$E81)</f>
        <v/>
      </c>
      <c r="G81" s="17">
        <f>IF($A81="","",IFERROR($F81/$E81,""))</f>
        <v/>
      </c>
      <c r="H81" s="13">
        <f>IF($A81="","",IFERROR(VLOOKUP($B81,SKUs!$A$5:$E$104,3,FALSE),0))</f>
        <v/>
      </c>
      <c r="I81" s="13">
        <f>IF($A81="","",$F81*$H81)</f>
        <v/>
      </c>
      <c r="J81" s="12">
        <f>IF($A81="","",LEFT($C81,1))</f>
        <v/>
      </c>
      <c r="K81" s="9" t="n"/>
      <c r="L81" s="9" t="n"/>
      <c r="M81" s="9" t="n"/>
      <c r="N81" s="18">
        <f>IF($A81="","",IF(COUNTIFS(Locations!$A$5:$A$204,$B81,Locations!$C$5:$C$204,$C81)=0,IF($D81=0,"Empty bin confirmed — nothing to record","⚠ stock found in a bin with no record — add the row to Locations"),IF($F81=0,"Match",IF($K81="Yes","Adjusted","⚠ correct the Qty on Locations, then mark this Adjusted"))))</f>
        <v/>
      </c>
    </row>
    <row r="82">
      <c r="A82" s="16" t="n"/>
      <c r="B82" s="9" t="n"/>
      <c r="C82" s="9" t="n"/>
      <c r="D82" s="10" t="n"/>
      <c r="E82" s="14">
        <f>IF($A82="","",SUMIFS(Locations!$D$5:$D$204,Locations!$A$5:$A$204,$B82,Locations!$C$5:$C$204,$C82))</f>
        <v/>
      </c>
      <c r="F82" s="7">
        <f>IF($A82="","",$D82-$E82)</f>
        <v/>
      </c>
      <c r="G82" s="17">
        <f>IF($A82="","",IFERROR($F82/$E82,""))</f>
        <v/>
      </c>
      <c r="H82" s="13">
        <f>IF($A82="","",IFERROR(VLOOKUP($B82,SKUs!$A$5:$E$104,3,FALSE),0))</f>
        <v/>
      </c>
      <c r="I82" s="13">
        <f>IF($A82="","",$F82*$H82)</f>
        <v/>
      </c>
      <c r="J82" s="12">
        <f>IF($A82="","",LEFT($C82,1))</f>
        <v/>
      </c>
      <c r="K82" s="9" t="n"/>
      <c r="L82" s="9" t="n"/>
      <c r="M82" s="9" t="n"/>
      <c r="N82" s="18">
        <f>IF($A82="","",IF(COUNTIFS(Locations!$A$5:$A$204,$B82,Locations!$C$5:$C$204,$C82)=0,IF($D82=0,"Empty bin confirmed — nothing to record","⚠ stock found in a bin with no record — add the row to Locations"),IF($F82=0,"Match",IF($K82="Yes","Adjusted","⚠ correct the Qty on Locations, then mark this Adjusted"))))</f>
        <v/>
      </c>
    </row>
    <row r="83">
      <c r="A83" s="16" t="n"/>
      <c r="B83" s="9" t="n"/>
      <c r="C83" s="9" t="n"/>
      <c r="D83" s="10" t="n"/>
      <c r="E83" s="14">
        <f>IF($A83="","",SUMIFS(Locations!$D$5:$D$204,Locations!$A$5:$A$204,$B83,Locations!$C$5:$C$204,$C83))</f>
        <v/>
      </c>
      <c r="F83" s="7">
        <f>IF($A83="","",$D83-$E83)</f>
        <v/>
      </c>
      <c r="G83" s="17">
        <f>IF($A83="","",IFERROR($F83/$E83,""))</f>
        <v/>
      </c>
      <c r="H83" s="13">
        <f>IF($A83="","",IFERROR(VLOOKUP($B83,SKUs!$A$5:$E$104,3,FALSE),0))</f>
        <v/>
      </c>
      <c r="I83" s="13">
        <f>IF($A83="","",$F83*$H83)</f>
        <v/>
      </c>
      <c r="J83" s="12">
        <f>IF($A83="","",LEFT($C83,1))</f>
        <v/>
      </c>
      <c r="K83" s="9" t="n"/>
      <c r="L83" s="9" t="n"/>
      <c r="M83" s="9" t="n"/>
      <c r="N83" s="18">
        <f>IF($A83="","",IF(COUNTIFS(Locations!$A$5:$A$204,$B83,Locations!$C$5:$C$204,$C83)=0,IF($D83=0,"Empty bin confirmed — nothing to record","⚠ stock found in a bin with no record — add the row to Locations"),IF($F83=0,"Match",IF($K83="Yes","Adjusted","⚠ correct the Qty on Locations, then mark this Adjusted"))))</f>
        <v/>
      </c>
    </row>
    <row r="84">
      <c r="A84" s="16" t="n"/>
      <c r="B84" s="9" t="n"/>
      <c r="C84" s="9" t="n"/>
      <c r="D84" s="10" t="n"/>
      <c r="E84" s="14">
        <f>IF($A84="","",SUMIFS(Locations!$D$5:$D$204,Locations!$A$5:$A$204,$B84,Locations!$C$5:$C$204,$C84))</f>
        <v/>
      </c>
      <c r="F84" s="7">
        <f>IF($A84="","",$D84-$E84)</f>
        <v/>
      </c>
      <c r="G84" s="17">
        <f>IF($A84="","",IFERROR($F84/$E84,""))</f>
        <v/>
      </c>
      <c r="H84" s="13">
        <f>IF($A84="","",IFERROR(VLOOKUP($B84,SKUs!$A$5:$E$104,3,FALSE),0))</f>
        <v/>
      </c>
      <c r="I84" s="13">
        <f>IF($A84="","",$F84*$H84)</f>
        <v/>
      </c>
      <c r="J84" s="12">
        <f>IF($A84="","",LEFT($C84,1))</f>
        <v/>
      </c>
      <c r="K84" s="9" t="n"/>
      <c r="L84" s="9" t="n"/>
      <c r="M84" s="9" t="n"/>
      <c r="N84" s="18">
        <f>IF($A84="","",IF(COUNTIFS(Locations!$A$5:$A$204,$B84,Locations!$C$5:$C$204,$C84)=0,IF($D84=0,"Empty bin confirmed — nothing to record","⚠ stock found in a bin with no record — add the row to Locations"),IF($F84=0,"Match",IF($K84="Yes","Adjusted","⚠ correct the Qty on Locations, then mark this Adjusted"))))</f>
        <v/>
      </c>
    </row>
    <row r="85">
      <c r="A85" s="16" t="n"/>
      <c r="B85" s="9" t="n"/>
      <c r="C85" s="9" t="n"/>
      <c r="D85" s="10" t="n"/>
      <c r="E85" s="14">
        <f>IF($A85="","",SUMIFS(Locations!$D$5:$D$204,Locations!$A$5:$A$204,$B85,Locations!$C$5:$C$204,$C85))</f>
        <v/>
      </c>
      <c r="F85" s="7">
        <f>IF($A85="","",$D85-$E85)</f>
        <v/>
      </c>
      <c r="G85" s="17">
        <f>IF($A85="","",IFERROR($F85/$E85,""))</f>
        <v/>
      </c>
      <c r="H85" s="13">
        <f>IF($A85="","",IFERROR(VLOOKUP($B85,SKUs!$A$5:$E$104,3,FALSE),0))</f>
        <v/>
      </c>
      <c r="I85" s="13">
        <f>IF($A85="","",$F85*$H85)</f>
        <v/>
      </c>
      <c r="J85" s="12">
        <f>IF($A85="","",LEFT($C85,1))</f>
        <v/>
      </c>
      <c r="K85" s="9" t="n"/>
      <c r="L85" s="9" t="n"/>
      <c r="M85" s="9" t="n"/>
      <c r="N85" s="18">
        <f>IF($A85="","",IF(COUNTIFS(Locations!$A$5:$A$204,$B85,Locations!$C$5:$C$204,$C85)=0,IF($D85=0,"Empty bin confirmed — nothing to record","⚠ stock found in a bin with no record — add the row to Locations"),IF($F85=0,"Match",IF($K85="Yes","Adjusted","⚠ correct the Qty on Locations, then mark this Adjusted"))))</f>
        <v/>
      </c>
    </row>
    <row r="86">
      <c r="A86" s="16" t="n"/>
      <c r="B86" s="9" t="n"/>
      <c r="C86" s="9" t="n"/>
      <c r="D86" s="10" t="n"/>
      <c r="E86" s="14">
        <f>IF($A86="","",SUMIFS(Locations!$D$5:$D$204,Locations!$A$5:$A$204,$B86,Locations!$C$5:$C$204,$C86))</f>
        <v/>
      </c>
      <c r="F86" s="7">
        <f>IF($A86="","",$D86-$E86)</f>
        <v/>
      </c>
      <c r="G86" s="17">
        <f>IF($A86="","",IFERROR($F86/$E86,""))</f>
        <v/>
      </c>
      <c r="H86" s="13">
        <f>IF($A86="","",IFERROR(VLOOKUP($B86,SKUs!$A$5:$E$104,3,FALSE),0))</f>
        <v/>
      </c>
      <c r="I86" s="13">
        <f>IF($A86="","",$F86*$H86)</f>
        <v/>
      </c>
      <c r="J86" s="12">
        <f>IF($A86="","",LEFT($C86,1))</f>
        <v/>
      </c>
      <c r="K86" s="9" t="n"/>
      <c r="L86" s="9" t="n"/>
      <c r="M86" s="9" t="n"/>
      <c r="N86" s="18">
        <f>IF($A86="","",IF(COUNTIFS(Locations!$A$5:$A$204,$B86,Locations!$C$5:$C$204,$C86)=0,IF($D86=0,"Empty bin confirmed — nothing to record","⚠ stock found in a bin with no record — add the row to Locations"),IF($F86=0,"Match",IF($K86="Yes","Adjusted","⚠ correct the Qty on Locations, then mark this Adjusted"))))</f>
        <v/>
      </c>
    </row>
    <row r="87">
      <c r="A87" s="16" t="n"/>
      <c r="B87" s="9" t="n"/>
      <c r="C87" s="9" t="n"/>
      <c r="D87" s="10" t="n"/>
      <c r="E87" s="14">
        <f>IF($A87="","",SUMIFS(Locations!$D$5:$D$204,Locations!$A$5:$A$204,$B87,Locations!$C$5:$C$204,$C87))</f>
        <v/>
      </c>
      <c r="F87" s="7">
        <f>IF($A87="","",$D87-$E87)</f>
        <v/>
      </c>
      <c r="G87" s="17">
        <f>IF($A87="","",IFERROR($F87/$E87,""))</f>
        <v/>
      </c>
      <c r="H87" s="13">
        <f>IF($A87="","",IFERROR(VLOOKUP($B87,SKUs!$A$5:$E$104,3,FALSE),0))</f>
        <v/>
      </c>
      <c r="I87" s="13">
        <f>IF($A87="","",$F87*$H87)</f>
        <v/>
      </c>
      <c r="J87" s="12">
        <f>IF($A87="","",LEFT($C87,1))</f>
        <v/>
      </c>
      <c r="K87" s="9" t="n"/>
      <c r="L87" s="9" t="n"/>
      <c r="M87" s="9" t="n"/>
      <c r="N87" s="18">
        <f>IF($A87="","",IF(COUNTIFS(Locations!$A$5:$A$204,$B87,Locations!$C$5:$C$204,$C87)=0,IF($D87=0,"Empty bin confirmed — nothing to record","⚠ stock found in a bin with no record — add the row to Locations"),IF($F87=0,"Match",IF($K87="Yes","Adjusted","⚠ correct the Qty on Locations, then mark this Adjusted"))))</f>
        <v/>
      </c>
    </row>
    <row r="88">
      <c r="A88" s="16" t="n"/>
      <c r="B88" s="9" t="n"/>
      <c r="C88" s="9" t="n"/>
      <c r="D88" s="10" t="n"/>
      <c r="E88" s="14">
        <f>IF($A88="","",SUMIFS(Locations!$D$5:$D$204,Locations!$A$5:$A$204,$B88,Locations!$C$5:$C$204,$C88))</f>
        <v/>
      </c>
      <c r="F88" s="7">
        <f>IF($A88="","",$D88-$E88)</f>
        <v/>
      </c>
      <c r="G88" s="17">
        <f>IF($A88="","",IFERROR($F88/$E88,""))</f>
        <v/>
      </c>
      <c r="H88" s="13">
        <f>IF($A88="","",IFERROR(VLOOKUP($B88,SKUs!$A$5:$E$104,3,FALSE),0))</f>
        <v/>
      </c>
      <c r="I88" s="13">
        <f>IF($A88="","",$F88*$H88)</f>
        <v/>
      </c>
      <c r="J88" s="12">
        <f>IF($A88="","",LEFT($C88,1))</f>
        <v/>
      </c>
      <c r="K88" s="9" t="n"/>
      <c r="L88" s="9" t="n"/>
      <c r="M88" s="9" t="n"/>
      <c r="N88" s="18">
        <f>IF($A88="","",IF(COUNTIFS(Locations!$A$5:$A$204,$B88,Locations!$C$5:$C$204,$C88)=0,IF($D88=0,"Empty bin confirmed — nothing to record","⚠ stock found in a bin with no record — add the row to Locations"),IF($F88=0,"Match",IF($K88="Yes","Adjusted","⚠ correct the Qty on Locations, then mark this Adjusted"))))</f>
        <v/>
      </c>
    </row>
    <row r="89">
      <c r="A89" s="16" t="n"/>
      <c r="B89" s="9" t="n"/>
      <c r="C89" s="9" t="n"/>
      <c r="D89" s="10" t="n"/>
      <c r="E89" s="14">
        <f>IF($A89="","",SUMIFS(Locations!$D$5:$D$204,Locations!$A$5:$A$204,$B89,Locations!$C$5:$C$204,$C89))</f>
        <v/>
      </c>
      <c r="F89" s="7">
        <f>IF($A89="","",$D89-$E89)</f>
        <v/>
      </c>
      <c r="G89" s="17">
        <f>IF($A89="","",IFERROR($F89/$E89,""))</f>
        <v/>
      </c>
      <c r="H89" s="13">
        <f>IF($A89="","",IFERROR(VLOOKUP($B89,SKUs!$A$5:$E$104,3,FALSE),0))</f>
        <v/>
      </c>
      <c r="I89" s="13">
        <f>IF($A89="","",$F89*$H89)</f>
        <v/>
      </c>
      <c r="J89" s="12">
        <f>IF($A89="","",LEFT($C89,1))</f>
        <v/>
      </c>
      <c r="K89" s="9" t="n"/>
      <c r="L89" s="9" t="n"/>
      <c r="M89" s="9" t="n"/>
      <c r="N89" s="18">
        <f>IF($A89="","",IF(COUNTIFS(Locations!$A$5:$A$204,$B89,Locations!$C$5:$C$204,$C89)=0,IF($D89=0,"Empty bin confirmed — nothing to record","⚠ stock found in a bin with no record — add the row to Locations"),IF($F89=0,"Match",IF($K89="Yes","Adjusted","⚠ correct the Qty on Locations, then mark this Adjusted"))))</f>
        <v/>
      </c>
    </row>
    <row r="90">
      <c r="A90" s="16" t="n"/>
      <c r="B90" s="9" t="n"/>
      <c r="C90" s="9" t="n"/>
      <c r="D90" s="10" t="n"/>
      <c r="E90" s="14">
        <f>IF($A90="","",SUMIFS(Locations!$D$5:$D$204,Locations!$A$5:$A$204,$B90,Locations!$C$5:$C$204,$C90))</f>
        <v/>
      </c>
      <c r="F90" s="7">
        <f>IF($A90="","",$D90-$E90)</f>
        <v/>
      </c>
      <c r="G90" s="17">
        <f>IF($A90="","",IFERROR($F90/$E90,""))</f>
        <v/>
      </c>
      <c r="H90" s="13">
        <f>IF($A90="","",IFERROR(VLOOKUP($B90,SKUs!$A$5:$E$104,3,FALSE),0))</f>
        <v/>
      </c>
      <c r="I90" s="13">
        <f>IF($A90="","",$F90*$H90)</f>
        <v/>
      </c>
      <c r="J90" s="12">
        <f>IF($A90="","",LEFT($C90,1))</f>
        <v/>
      </c>
      <c r="K90" s="9" t="n"/>
      <c r="L90" s="9" t="n"/>
      <c r="M90" s="9" t="n"/>
      <c r="N90" s="18">
        <f>IF($A90="","",IF(COUNTIFS(Locations!$A$5:$A$204,$B90,Locations!$C$5:$C$204,$C90)=0,IF($D90=0,"Empty bin confirmed — nothing to record","⚠ stock found in a bin with no record — add the row to Locations"),IF($F90=0,"Match",IF($K90="Yes","Adjusted","⚠ correct the Qty on Locations, then mark this Adjusted"))))</f>
        <v/>
      </c>
    </row>
    <row r="91">
      <c r="A91" s="16" t="n"/>
      <c r="B91" s="9" t="n"/>
      <c r="C91" s="9" t="n"/>
      <c r="D91" s="10" t="n"/>
      <c r="E91" s="14">
        <f>IF($A91="","",SUMIFS(Locations!$D$5:$D$204,Locations!$A$5:$A$204,$B91,Locations!$C$5:$C$204,$C91))</f>
        <v/>
      </c>
      <c r="F91" s="7">
        <f>IF($A91="","",$D91-$E91)</f>
        <v/>
      </c>
      <c r="G91" s="17">
        <f>IF($A91="","",IFERROR($F91/$E91,""))</f>
        <v/>
      </c>
      <c r="H91" s="13">
        <f>IF($A91="","",IFERROR(VLOOKUP($B91,SKUs!$A$5:$E$104,3,FALSE),0))</f>
        <v/>
      </c>
      <c r="I91" s="13">
        <f>IF($A91="","",$F91*$H91)</f>
        <v/>
      </c>
      <c r="J91" s="12">
        <f>IF($A91="","",LEFT($C91,1))</f>
        <v/>
      </c>
      <c r="K91" s="9" t="n"/>
      <c r="L91" s="9" t="n"/>
      <c r="M91" s="9" t="n"/>
      <c r="N91" s="18">
        <f>IF($A91="","",IF(COUNTIFS(Locations!$A$5:$A$204,$B91,Locations!$C$5:$C$204,$C91)=0,IF($D91=0,"Empty bin confirmed — nothing to record","⚠ stock found in a bin with no record — add the row to Locations"),IF($F91=0,"Match",IF($K91="Yes","Adjusted","⚠ correct the Qty on Locations, then mark this Adjusted"))))</f>
        <v/>
      </c>
    </row>
    <row r="92">
      <c r="A92" s="16" t="n"/>
      <c r="B92" s="9" t="n"/>
      <c r="C92" s="9" t="n"/>
      <c r="D92" s="10" t="n"/>
      <c r="E92" s="14">
        <f>IF($A92="","",SUMIFS(Locations!$D$5:$D$204,Locations!$A$5:$A$204,$B92,Locations!$C$5:$C$204,$C92))</f>
        <v/>
      </c>
      <c r="F92" s="7">
        <f>IF($A92="","",$D92-$E92)</f>
        <v/>
      </c>
      <c r="G92" s="17">
        <f>IF($A92="","",IFERROR($F92/$E92,""))</f>
        <v/>
      </c>
      <c r="H92" s="13">
        <f>IF($A92="","",IFERROR(VLOOKUP($B92,SKUs!$A$5:$E$104,3,FALSE),0))</f>
        <v/>
      </c>
      <c r="I92" s="13">
        <f>IF($A92="","",$F92*$H92)</f>
        <v/>
      </c>
      <c r="J92" s="12">
        <f>IF($A92="","",LEFT($C92,1))</f>
        <v/>
      </c>
      <c r="K92" s="9" t="n"/>
      <c r="L92" s="9" t="n"/>
      <c r="M92" s="9" t="n"/>
      <c r="N92" s="18">
        <f>IF($A92="","",IF(COUNTIFS(Locations!$A$5:$A$204,$B92,Locations!$C$5:$C$204,$C92)=0,IF($D92=0,"Empty bin confirmed — nothing to record","⚠ stock found in a bin with no record — add the row to Locations"),IF($F92=0,"Match",IF($K92="Yes","Adjusted","⚠ correct the Qty on Locations, then mark this Adjusted"))))</f>
        <v/>
      </c>
    </row>
    <row r="93">
      <c r="A93" s="16" t="n"/>
      <c r="B93" s="9" t="n"/>
      <c r="C93" s="9" t="n"/>
      <c r="D93" s="10" t="n"/>
      <c r="E93" s="14">
        <f>IF($A93="","",SUMIFS(Locations!$D$5:$D$204,Locations!$A$5:$A$204,$B93,Locations!$C$5:$C$204,$C93))</f>
        <v/>
      </c>
      <c r="F93" s="7">
        <f>IF($A93="","",$D93-$E93)</f>
        <v/>
      </c>
      <c r="G93" s="17">
        <f>IF($A93="","",IFERROR($F93/$E93,""))</f>
        <v/>
      </c>
      <c r="H93" s="13">
        <f>IF($A93="","",IFERROR(VLOOKUP($B93,SKUs!$A$5:$E$104,3,FALSE),0))</f>
        <v/>
      </c>
      <c r="I93" s="13">
        <f>IF($A93="","",$F93*$H93)</f>
        <v/>
      </c>
      <c r="J93" s="12">
        <f>IF($A93="","",LEFT($C93,1))</f>
        <v/>
      </c>
      <c r="K93" s="9" t="n"/>
      <c r="L93" s="9" t="n"/>
      <c r="M93" s="9" t="n"/>
      <c r="N93" s="18">
        <f>IF($A93="","",IF(COUNTIFS(Locations!$A$5:$A$204,$B93,Locations!$C$5:$C$204,$C93)=0,IF($D93=0,"Empty bin confirmed — nothing to record","⚠ stock found in a bin with no record — add the row to Locations"),IF($F93=0,"Match",IF($K93="Yes","Adjusted","⚠ correct the Qty on Locations, then mark this Adjusted"))))</f>
        <v/>
      </c>
    </row>
    <row r="94">
      <c r="A94" s="16" t="n"/>
      <c r="B94" s="9" t="n"/>
      <c r="C94" s="9" t="n"/>
      <c r="D94" s="10" t="n"/>
      <c r="E94" s="14">
        <f>IF($A94="","",SUMIFS(Locations!$D$5:$D$204,Locations!$A$5:$A$204,$B94,Locations!$C$5:$C$204,$C94))</f>
        <v/>
      </c>
      <c r="F94" s="7">
        <f>IF($A94="","",$D94-$E94)</f>
        <v/>
      </c>
      <c r="G94" s="17">
        <f>IF($A94="","",IFERROR($F94/$E94,""))</f>
        <v/>
      </c>
      <c r="H94" s="13">
        <f>IF($A94="","",IFERROR(VLOOKUP($B94,SKUs!$A$5:$E$104,3,FALSE),0))</f>
        <v/>
      </c>
      <c r="I94" s="13">
        <f>IF($A94="","",$F94*$H94)</f>
        <v/>
      </c>
      <c r="J94" s="12">
        <f>IF($A94="","",LEFT($C94,1))</f>
        <v/>
      </c>
      <c r="K94" s="9" t="n"/>
      <c r="L94" s="9" t="n"/>
      <c r="M94" s="9" t="n"/>
      <c r="N94" s="18">
        <f>IF($A94="","",IF(COUNTIFS(Locations!$A$5:$A$204,$B94,Locations!$C$5:$C$204,$C94)=0,IF($D94=0,"Empty bin confirmed — nothing to record","⚠ stock found in a bin with no record — add the row to Locations"),IF($F94=0,"Match",IF($K94="Yes","Adjusted","⚠ correct the Qty on Locations, then mark this Adjusted"))))</f>
        <v/>
      </c>
    </row>
    <row r="95">
      <c r="A95" s="16" t="n"/>
      <c r="B95" s="9" t="n"/>
      <c r="C95" s="9" t="n"/>
      <c r="D95" s="10" t="n"/>
      <c r="E95" s="14">
        <f>IF($A95="","",SUMIFS(Locations!$D$5:$D$204,Locations!$A$5:$A$204,$B95,Locations!$C$5:$C$204,$C95))</f>
        <v/>
      </c>
      <c r="F95" s="7">
        <f>IF($A95="","",$D95-$E95)</f>
        <v/>
      </c>
      <c r="G95" s="17">
        <f>IF($A95="","",IFERROR($F95/$E95,""))</f>
        <v/>
      </c>
      <c r="H95" s="13">
        <f>IF($A95="","",IFERROR(VLOOKUP($B95,SKUs!$A$5:$E$104,3,FALSE),0))</f>
        <v/>
      </c>
      <c r="I95" s="13">
        <f>IF($A95="","",$F95*$H95)</f>
        <v/>
      </c>
      <c r="J95" s="12">
        <f>IF($A95="","",LEFT($C95,1))</f>
        <v/>
      </c>
      <c r="K95" s="9" t="n"/>
      <c r="L95" s="9" t="n"/>
      <c r="M95" s="9" t="n"/>
      <c r="N95" s="18">
        <f>IF($A95="","",IF(COUNTIFS(Locations!$A$5:$A$204,$B95,Locations!$C$5:$C$204,$C95)=0,IF($D95=0,"Empty bin confirmed — nothing to record","⚠ stock found in a bin with no record — add the row to Locations"),IF($F95=0,"Match",IF($K95="Yes","Adjusted","⚠ correct the Qty on Locations, then mark this Adjusted"))))</f>
        <v/>
      </c>
    </row>
    <row r="96">
      <c r="A96" s="16" t="n"/>
      <c r="B96" s="9" t="n"/>
      <c r="C96" s="9" t="n"/>
      <c r="D96" s="10" t="n"/>
      <c r="E96" s="14">
        <f>IF($A96="","",SUMIFS(Locations!$D$5:$D$204,Locations!$A$5:$A$204,$B96,Locations!$C$5:$C$204,$C96))</f>
        <v/>
      </c>
      <c r="F96" s="7">
        <f>IF($A96="","",$D96-$E96)</f>
        <v/>
      </c>
      <c r="G96" s="17">
        <f>IF($A96="","",IFERROR($F96/$E96,""))</f>
        <v/>
      </c>
      <c r="H96" s="13">
        <f>IF($A96="","",IFERROR(VLOOKUP($B96,SKUs!$A$5:$E$104,3,FALSE),0))</f>
        <v/>
      </c>
      <c r="I96" s="13">
        <f>IF($A96="","",$F96*$H96)</f>
        <v/>
      </c>
      <c r="J96" s="12">
        <f>IF($A96="","",LEFT($C96,1))</f>
        <v/>
      </c>
      <c r="K96" s="9" t="n"/>
      <c r="L96" s="9" t="n"/>
      <c r="M96" s="9" t="n"/>
      <c r="N96" s="18">
        <f>IF($A96="","",IF(COUNTIFS(Locations!$A$5:$A$204,$B96,Locations!$C$5:$C$204,$C96)=0,IF($D96=0,"Empty bin confirmed — nothing to record","⚠ stock found in a bin with no record — add the row to Locations"),IF($F96=0,"Match",IF($K96="Yes","Adjusted","⚠ correct the Qty on Locations, then mark this Adjusted"))))</f>
        <v/>
      </c>
    </row>
    <row r="97">
      <c r="A97" s="16" t="n"/>
      <c r="B97" s="9" t="n"/>
      <c r="C97" s="9" t="n"/>
      <c r="D97" s="10" t="n"/>
      <c r="E97" s="14">
        <f>IF($A97="","",SUMIFS(Locations!$D$5:$D$204,Locations!$A$5:$A$204,$B97,Locations!$C$5:$C$204,$C97))</f>
        <v/>
      </c>
      <c r="F97" s="7">
        <f>IF($A97="","",$D97-$E97)</f>
        <v/>
      </c>
      <c r="G97" s="17">
        <f>IF($A97="","",IFERROR($F97/$E97,""))</f>
        <v/>
      </c>
      <c r="H97" s="13">
        <f>IF($A97="","",IFERROR(VLOOKUP($B97,SKUs!$A$5:$E$104,3,FALSE),0))</f>
        <v/>
      </c>
      <c r="I97" s="13">
        <f>IF($A97="","",$F97*$H97)</f>
        <v/>
      </c>
      <c r="J97" s="12">
        <f>IF($A97="","",LEFT($C97,1))</f>
        <v/>
      </c>
      <c r="K97" s="9" t="n"/>
      <c r="L97" s="9" t="n"/>
      <c r="M97" s="9" t="n"/>
      <c r="N97" s="18">
        <f>IF($A97="","",IF(COUNTIFS(Locations!$A$5:$A$204,$B97,Locations!$C$5:$C$204,$C97)=0,IF($D97=0,"Empty bin confirmed — nothing to record","⚠ stock found in a bin with no record — add the row to Locations"),IF($F97=0,"Match",IF($K97="Yes","Adjusted","⚠ correct the Qty on Locations, then mark this Adjusted"))))</f>
        <v/>
      </c>
    </row>
    <row r="98">
      <c r="A98" s="16" t="n"/>
      <c r="B98" s="9" t="n"/>
      <c r="C98" s="9" t="n"/>
      <c r="D98" s="10" t="n"/>
      <c r="E98" s="14">
        <f>IF($A98="","",SUMIFS(Locations!$D$5:$D$204,Locations!$A$5:$A$204,$B98,Locations!$C$5:$C$204,$C98))</f>
        <v/>
      </c>
      <c r="F98" s="7">
        <f>IF($A98="","",$D98-$E98)</f>
        <v/>
      </c>
      <c r="G98" s="17">
        <f>IF($A98="","",IFERROR($F98/$E98,""))</f>
        <v/>
      </c>
      <c r="H98" s="13">
        <f>IF($A98="","",IFERROR(VLOOKUP($B98,SKUs!$A$5:$E$104,3,FALSE),0))</f>
        <v/>
      </c>
      <c r="I98" s="13">
        <f>IF($A98="","",$F98*$H98)</f>
        <v/>
      </c>
      <c r="J98" s="12">
        <f>IF($A98="","",LEFT($C98,1))</f>
        <v/>
      </c>
      <c r="K98" s="9" t="n"/>
      <c r="L98" s="9" t="n"/>
      <c r="M98" s="9" t="n"/>
      <c r="N98" s="18">
        <f>IF($A98="","",IF(COUNTIFS(Locations!$A$5:$A$204,$B98,Locations!$C$5:$C$204,$C98)=0,IF($D98=0,"Empty bin confirmed — nothing to record","⚠ stock found in a bin with no record — add the row to Locations"),IF($F98=0,"Match",IF($K98="Yes","Adjusted","⚠ correct the Qty on Locations, then mark this Adjusted"))))</f>
        <v/>
      </c>
    </row>
    <row r="99">
      <c r="A99" s="16" t="n"/>
      <c r="B99" s="9" t="n"/>
      <c r="C99" s="9" t="n"/>
      <c r="D99" s="10" t="n"/>
      <c r="E99" s="14">
        <f>IF($A99="","",SUMIFS(Locations!$D$5:$D$204,Locations!$A$5:$A$204,$B99,Locations!$C$5:$C$204,$C99))</f>
        <v/>
      </c>
      <c r="F99" s="7">
        <f>IF($A99="","",$D99-$E99)</f>
        <v/>
      </c>
      <c r="G99" s="17">
        <f>IF($A99="","",IFERROR($F99/$E99,""))</f>
        <v/>
      </c>
      <c r="H99" s="13">
        <f>IF($A99="","",IFERROR(VLOOKUP($B99,SKUs!$A$5:$E$104,3,FALSE),0))</f>
        <v/>
      </c>
      <c r="I99" s="13">
        <f>IF($A99="","",$F99*$H99)</f>
        <v/>
      </c>
      <c r="J99" s="12">
        <f>IF($A99="","",LEFT($C99,1))</f>
        <v/>
      </c>
      <c r="K99" s="9" t="n"/>
      <c r="L99" s="9" t="n"/>
      <c r="M99" s="9" t="n"/>
      <c r="N99" s="18">
        <f>IF($A99="","",IF(COUNTIFS(Locations!$A$5:$A$204,$B99,Locations!$C$5:$C$204,$C99)=0,IF($D99=0,"Empty bin confirmed — nothing to record","⚠ stock found in a bin with no record — add the row to Locations"),IF($F99=0,"Match",IF($K99="Yes","Adjusted","⚠ correct the Qty on Locations, then mark this Adjusted"))))</f>
        <v/>
      </c>
    </row>
    <row r="100">
      <c r="A100" s="16" t="n"/>
      <c r="B100" s="9" t="n"/>
      <c r="C100" s="9" t="n"/>
      <c r="D100" s="10" t="n"/>
      <c r="E100" s="14">
        <f>IF($A100="","",SUMIFS(Locations!$D$5:$D$204,Locations!$A$5:$A$204,$B100,Locations!$C$5:$C$204,$C100))</f>
        <v/>
      </c>
      <c r="F100" s="7">
        <f>IF($A100="","",$D100-$E100)</f>
        <v/>
      </c>
      <c r="G100" s="17">
        <f>IF($A100="","",IFERROR($F100/$E100,""))</f>
        <v/>
      </c>
      <c r="H100" s="13">
        <f>IF($A100="","",IFERROR(VLOOKUP($B100,SKUs!$A$5:$E$104,3,FALSE),0))</f>
        <v/>
      </c>
      <c r="I100" s="13">
        <f>IF($A100="","",$F100*$H100)</f>
        <v/>
      </c>
      <c r="J100" s="12">
        <f>IF($A100="","",LEFT($C100,1))</f>
        <v/>
      </c>
      <c r="K100" s="9" t="n"/>
      <c r="L100" s="9" t="n"/>
      <c r="M100" s="9" t="n"/>
      <c r="N100" s="18">
        <f>IF($A100="","",IF(COUNTIFS(Locations!$A$5:$A$204,$B100,Locations!$C$5:$C$204,$C100)=0,IF($D100=0,"Empty bin confirmed — nothing to record","⚠ stock found in a bin with no record — add the row to Locations"),IF($F100=0,"Match",IF($K100="Yes","Adjusted","⚠ correct the Qty on Locations, then mark this Adjusted"))))</f>
        <v/>
      </c>
    </row>
    <row r="101">
      <c r="A101" s="16" t="n"/>
      <c r="B101" s="9" t="n"/>
      <c r="C101" s="9" t="n"/>
      <c r="D101" s="10" t="n"/>
      <c r="E101" s="14">
        <f>IF($A101="","",SUMIFS(Locations!$D$5:$D$204,Locations!$A$5:$A$204,$B101,Locations!$C$5:$C$204,$C101))</f>
        <v/>
      </c>
      <c r="F101" s="7">
        <f>IF($A101="","",$D101-$E101)</f>
        <v/>
      </c>
      <c r="G101" s="17">
        <f>IF($A101="","",IFERROR($F101/$E101,""))</f>
        <v/>
      </c>
      <c r="H101" s="13">
        <f>IF($A101="","",IFERROR(VLOOKUP($B101,SKUs!$A$5:$E$104,3,FALSE),0))</f>
        <v/>
      </c>
      <c r="I101" s="13">
        <f>IF($A101="","",$F101*$H101)</f>
        <v/>
      </c>
      <c r="J101" s="12">
        <f>IF($A101="","",LEFT($C101,1))</f>
        <v/>
      </c>
      <c r="K101" s="9" t="n"/>
      <c r="L101" s="9" t="n"/>
      <c r="M101" s="9" t="n"/>
      <c r="N101" s="18">
        <f>IF($A101="","",IF(COUNTIFS(Locations!$A$5:$A$204,$B101,Locations!$C$5:$C$204,$C101)=0,IF($D101=0,"Empty bin confirmed — nothing to record","⚠ stock found in a bin with no record — add the row to Locations"),IF($F101=0,"Match",IF($K101="Yes","Adjusted","⚠ correct the Qty on Locations, then mark this Adjusted"))))</f>
        <v/>
      </c>
    </row>
    <row r="102">
      <c r="A102" s="16" t="n"/>
      <c r="B102" s="9" t="n"/>
      <c r="C102" s="9" t="n"/>
      <c r="D102" s="10" t="n"/>
      <c r="E102" s="14">
        <f>IF($A102="","",SUMIFS(Locations!$D$5:$D$204,Locations!$A$5:$A$204,$B102,Locations!$C$5:$C$204,$C102))</f>
        <v/>
      </c>
      <c r="F102" s="7">
        <f>IF($A102="","",$D102-$E102)</f>
        <v/>
      </c>
      <c r="G102" s="17">
        <f>IF($A102="","",IFERROR($F102/$E102,""))</f>
        <v/>
      </c>
      <c r="H102" s="13">
        <f>IF($A102="","",IFERROR(VLOOKUP($B102,SKUs!$A$5:$E$104,3,FALSE),0))</f>
        <v/>
      </c>
      <c r="I102" s="13">
        <f>IF($A102="","",$F102*$H102)</f>
        <v/>
      </c>
      <c r="J102" s="12">
        <f>IF($A102="","",LEFT($C102,1))</f>
        <v/>
      </c>
      <c r="K102" s="9" t="n"/>
      <c r="L102" s="9" t="n"/>
      <c r="M102" s="9" t="n"/>
      <c r="N102" s="18">
        <f>IF($A102="","",IF(COUNTIFS(Locations!$A$5:$A$204,$B102,Locations!$C$5:$C$204,$C102)=0,IF($D102=0,"Empty bin confirmed — nothing to record","⚠ stock found in a bin with no record — add the row to Locations"),IF($F102=0,"Match",IF($K102="Yes","Adjusted","⚠ correct the Qty on Locations, then mark this Adjusted"))))</f>
        <v/>
      </c>
    </row>
    <row r="103">
      <c r="A103" s="16" t="n"/>
      <c r="B103" s="9" t="n"/>
      <c r="C103" s="9" t="n"/>
      <c r="D103" s="10" t="n"/>
      <c r="E103" s="14">
        <f>IF($A103="","",SUMIFS(Locations!$D$5:$D$204,Locations!$A$5:$A$204,$B103,Locations!$C$5:$C$204,$C103))</f>
        <v/>
      </c>
      <c r="F103" s="7">
        <f>IF($A103="","",$D103-$E103)</f>
        <v/>
      </c>
      <c r="G103" s="17">
        <f>IF($A103="","",IFERROR($F103/$E103,""))</f>
        <v/>
      </c>
      <c r="H103" s="13">
        <f>IF($A103="","",IFERROR(VLOOKUP($B103,SKUs!$A$5:$E$104,3,FALSE),0))</f>
        <v/>
      </c>
      <c r="I103" s="13">
        <f>IF($A103="","",$F103*$H103)</f>
        <v/>
      </c>
      <c r="J103" s="12">
        <f>IF($A103="","",LEFT($C103,1))</f>
        <v/>
      </c>
      <c r="K103" s="9" t="n"/>
      <c r="L103" s="9" t="n"/>
      <c r="M103" s="9" t="n"/>
      <c r="N103" s="18">
        <f>IF($A103="","",IF(COUNTIFS(Locations!$A$5:$A$204,$B103,Locations!$C$5:$C$204,$C103)=0,IF($D103=0,"Empty bin confirmed — nothing to record","⚠ stock found in a bin with no record — add the row to Locations"),IF($F103=0,"Match",IF($K103="Yes","Adjusted","⚠ correct the Qty on Locations, then mark this Adjusted"))))</f>
        <v/>
      </c>
    </row>
    <row r="104">
      <c r="A104" s="16" t="n"/>
      <c r="B104" s="9" t="n"/>
      <c r="C104" s="9" t="n"/>
      <c r="D104" s="10" t="n"/>
      <c r="E104" s="14">
        <f>IF($A104="","",SUMIFS(Locations!$D$5:$D$204,Locations!$A$5:$A$204,$B104,Locations!$C$5:$C$204,$C104))</f>
        <v/>
      </c>
      <c r="F104" s="7">
        <f>IF($A104="","",$D104-$E104)</f>
        <v/>
      </c>
      <c r="G104" s="17">
        <f>IF($A104="","",IFERROR($F104/$E104,""))</f>
        <v/>
      </c>
      <c r="H104" s="13">
        <f>IF($A104="","",IFERROR(VLOOKUP($B104,SKUs!$A$5:$E$104,3,FALSE),0))</f>
        <v/>
      </c>
      <c r="I104" s="13">
        <f>IF($A104="","",$F104*$H104)</f>
        <v/>
      </c>
      <c r="J104" s="12">
        <f>IF($A104="","",LEFT($C104,1))</f>
        <v/>
      </c>
      <c r="K104" s="9" t="n"/>
      <c r="L104" s="9" t="n"/>
      <c r="M104" s="9" t="n"/>
      <c r="N104" s="18">
        <f>IF($A104="","",IF(COUNTIFS(Locations!$A$5:$A$204,$B104,Locations!$C$5:$C$204,$C104)=0,IF($D104=0,"Empty bin confirmed — nothing to record","⚠ stock found in a bin with no record — add the row to Locations"),IF($F104=0,"Match",IF($K104="Yes","Adjusted","⚠ correct the Qty on Locations, then mark this Adjusted"))))</f>
        <v/>
      </c>
    </row>
    <row r="105">
      <c r="A105" s="16" t="n"/>
      <c r="B105" s="9" t="n"/>
      <c r="C105" s="9" t="n"/>
      <c r="D105" s="10" t="n"/>
      <c r="E105" s="14">
        <f>IF($A105="","",SUMIFS(Locations!$D$5:$D$204,Locations!$A$5:$A$204,$B105,Locations!$C$5:$C$204,$C105))</f>
        <v/>
      </c>
      <c r="F105" s="7">
        <f>IF($A105="","",$D105-$E105)</f>
        <v/>
      </c>
      <c r="G105" s="17">
        <f>IF($A105="","",IFERROR($F105/$E105,""))</f>
        <v/>
      </c>
      <c r="H105" s="13">
        <f>IF($A105="","",IFERROR(VLOOKUP($B105,SKUs!$A$5:$E$104,3,FALSE),0))</f>
        <v/>
      </c>
      <c r="I105" s="13">
        <f>IF($A105="","",$F105*$H105)</f>
        <v/>
      </c>
      <c r="J105" s="12">
        <f>IF($A105="","",LEFT($C105,1))</f>
        <v/>
      </c>
      <c r="K105" s="9" t="n"/>
      <c r="L105" s="9" t="n"/>
      <c r="M105" s="9" t="n"/>
      <c r="N105" s="18">
        <f>IF($A105="","",IF(COUNTIFS(Locations!$A$5:$A$204,$B105,Locations!$C$5:$C$204,$C105)=0,IF($D105=0,"Empty bin confirmed — nothing to record","⚠ stock found in a bin with no record — add the row to Locations"),IF($F105=0,"Match",IF($K105="Yes","Adjusted","⚠ correct the Qty on Locations, then mark this Adjusted"))))</f>
        <v/>
      </c>
    </row>
    <row r="106">
      <c r="A106" s="16" t="n"/>
      <c r="B106" s="9" t="n"/>
      <c r="C106" s="9" t="n"/>
      <c r="D106" s="10" t="n"/>
      <c r="E106" s="14">
        <f>IF($A106="","",SUMIFS(Locations!$D$5:$D$204,Locations!$A$5:$A$204,$B106,Locations!$C$5:$C$204,$C106))</f>
        <v/>
      </c>
      <c r="F106" s="7">
        <f>IF($A106="","",$D106-$E106)</f>
        <v/>
      </c>
      <c r="G106" s="17">
        <f>IF($A106="","",IFERROR($F106/$E106,""))</f>
        <v/>
      </c>
      <c r="H106" s="13">
        <f>IF($A106="","",IFERROR(VLOOKUP($B106,SKUs!$A$5:$E$104,3,FALSE),0))</f>
        <v/>
      </c>
      <c r="I106" s="13">
        <f>IF($A106="","",$F106*$H106)</f>
        <v/>
      </c>
      <c r="J106" s="12">
        <f>IF($A106="","",LEFT($C106,1))</f>
        <v/>
      </c>
      <c r="K106" s="9" t="n"/>
      <c r="L106" s="9" t="n"/>
      <c r="M106" s="9" t="n"/>
      <c r="N106" s="18">
        <f>IF($A106="","",IF(COUNTIFS(Locations!$A$5:$A$204,$B106,Locations!$C$5:$C$204,$C106)=0,IF($D106=0,"Empty bin confirmed — nothing to record","⚠ stock found in a bin with no record — add the row to Locations"),IF($F106=0,"Match",IF($K106="Yes","Adjusted","⚠ correct the Qty on Locations, then mark this Adjusted"))))</f>
        <v/>
      </c>
    </row>
    <row r="107">
      <c r="A107" s="16" t="n"/>
      <c r="B107" s="9" t="n"/>
      <c r="C107" s="9" t="n"/>
      <c r="D107" s="10" t="n"/>
      <c r="E107" s="14">
        <f>IF($A107="","",SUMIFS(Locations!$D$5:$D$204,Locations!$A$5:$A$204,$B107,Locations!$C$5:$C$204,$C107))</f>
        <v/>
      </c>
      <c r="F107" s="7">
        <f>IF($A107="","",$D107-$E107)</f>
        <v/>
      </c>
      <c r="G107" s="17">
        <f>IF($A107="","",IFERROR($F107/$E107,""))</f>
        <v/>
      </c>
      <c r="H107" s="13">
        <f>IF($A107="","",IFERROR(VLOOKUP($B107,SKUs!$A$5:$E$104,3,FALSE),0))</f>
        <v/>
      </c>
      <c r="I107" s="13">
        <f>IF($A107="","",$F107*$H107)</f>
        <v/>
      </c>
      <c r="J107" s="12">
        <f>IF($A107="","",LEFT($C107,1))</f>
        <v/>
      </c>
      <c r="K107" s="9" t="n"/>
      <c r="L107" s="9" t="n"/>
      <c r="M107" s="9" t="n"/>
      <c r="N107" s="18">
        <f>IF($A107="","",IF(COUNTIFS(Locations!$A$5:$A$204,$B107,Locations!$C$5:$C$204,$C107)=0,IF($D107=0,"Empty bin confirmed — nothing to record","⚠ stock found in a bin with no record — add the row to Locations"),IF($F107=0,"Match",IF($K107="Yes","Adjusted","⚠ correct the Qty on Locations, then mark this Adjusted"))))</f>
        <v/>
      </c>
    </row>
    <row r="108">
      <c r="A108" s="16" t="n"/>
      <c r="B108" s="9" t="n"/>
      <c r="C108" s="9" t="n"/>
      <c r="D108" s="10" t="n"/>
      <c r="E108" s="14">
        <f>IF($A108="","",SUMIFS(Locations!$D$5:$D$204,Locations!$A$5:$A$204,$B108,Locations!$C$5:$C$204,$C108))</f>
        <v/>
      </c>
      <c r="F108" s="7">
        <f>IF($A108="","",$D108-$E108)</f>
        <v/>
      </c>
      <c r="G108" s="17">
        <f>IF($A108="","",IFERROR($F108/$E108,""))</f>
        <v/>
      </c>
      <c r="H108" s="13">
        <f>IF($A108="","",IFERROR(VLOOKUP($B108,SKUs!$A$5:$E$104,3,FALSE),0))</f>
        <v/>
      </c>
      <c r="I108" s="13">
        <f>IF($A108="","",$F108*$H108)</f>
        <v/>
      </c>
      <c r="J108" s="12">
        <f>IF($A108="","",LEFT($C108,1))</f>
        <v/>
      </c>
      <c r="K108" s="9" t="n"/>
      <c r="L108" s="9" t="n"/>
      <c r="M108" s="9" t="n"/>
      <c r="N108" s="18">
        <f>IF($A108="","",IF(COUNTIFS(Locations!$A$5:$A$204,$B108,Locations!$C$5:$C$204,$C108)=0,IF($D108=0,"Empty bin confirmed — nothing to record","⚠ stock found in a bin with no record — add the row to Locations"),IF($F108=0,"Match",IF($K108="Yes","Adjusted","⚠ correct the Qty on Locations, then mark this Adjusted"))))</f>
        <v/>
      </c>
    </row>
    <row r="109">
      <c r="A109" s="16" t="n"/>
      <c r="B109" s="9" t="n"/>
      <c r="C109" s="9" t="n"/>
      <c r="D109" s="10" t="n"/>
      <c r="E109" s="14">
        <f>IF($A109="","",SUMIFS(Locations!$D$5:$D$204,Locations!$A$5:$A$204,$B109,Locations!$C$5:$C$204,$C109))</f>
        <v/>
      </c>
      <c r="F109" s="7">
        <f>IF($A109="","",$D109-$E109)</f>
        <v/>
      </c>
      <c r="G109" s="17">
        <f>IF($A109="","",IFERROR($F109/$E109,""))</f>
        <v/>
      </c>
      <c r="H109" s="13">
        <f>IF($A109="","",IFERROR(VLOOKUP($B109,SKUs!$A$5:$E$104,3,FALSE),0))</f>
        <v/>
      </c>
      <c r="I109" s="13">
        <f>IF($A109="","",$F109*$H109)</f>
        <v/>
      </c>
      <c r="J109" s="12">
        <f>IF($A109="","",LEFT($C109,1))</f>
        <v/>
      </c>
      <c r="K109" s="9" t="n"/>
      <c r="L109" s="9" t="n"/>
      <c r="M109" s="9" t="n"/>
      <c r="N109" s="18">
        <f>IF($A109="","",IF(COUNTIFS(Locations!$A$5:$A$204,$B109,Locations!$C$5:$C$204,$C109)=0,IF($D109=0,"Empty bin confirmed — nothing to record","⚠ stock found in a bin with no record — add the row to Locations"),IF($F109=0,"Match",IF($K109="Yes","Adjusted","⚠ correct the Qty on Locations, then mark this Adjusted"))))</f>
        <v/>
      </c>
    </row>
    <row r="110">
      <c r="A110" s="16" t="n"/>
      <c r="B110" s="9" t="n"/>
      <c r="C110" s="9" t="n"/>
      <c r="D110" s="10" t="n"/>
      <c r="E110" s="14">
        <f>IF($A110="","",SUMIFS(Locations!$D$5:$D$204,Locations!$A$5:$A$204,$B110,Locations!$C$5:$C$204,$C110))</f>
        <v/>
      </c>
      <c r="F110" s="7">
        <f>IF($A110="","",$D110-$E110)</f>
        <v/>
      </c>
      <c r="G110" s="17">
        <f>IF($A110="","",IFERROR($F110/$E110,""))</f>
        <v/>
      </c>
      <c r="H110" s="13">
        <f>IF($A110="","",IFERROR(VLOOKUP($B110,SKUs!$A$5:$E$104,3,FALSE),0))</f>
        <v/>
      </c>
      <c r="I110" s="13">
        <f>IF($A110="","",$F110*$H110)</f>
        <v/>
      </c>
      <c r="J110" s="12">
        <f>IF($A110="","",LEFT($C110,1))</f>
        <v/>
      </c>
      <c r="K110" s="9" t="n"/>
      <c r="L110" s="9" t="n"/>
      <c r="M110" s="9" t="n"/>
      <c r="N110" s="18">
        <f>IF($A110="","",IF(COUNTIFS(Locations!$A$5:$A$204,$B110,Locations!$C$5:$C$204,$C110)=0,IF($D110=0,"Empty bin confirmed — nothing to record","⚠ stock found in a bin with no record — add the row to Locations"),IF($F110=0,"Match",IF($K110="Yes","Adjusted","⚠ correct the Qty on Locations, then mark this Adjusted"))))</f>
        <v/>
      </c>
    </row>
    <row r="111">
      <c r="A111" s="16" t="n"/>
      <c r="B111" s="9" t="n"/>
      <c r="C111" s="9" t="n"/>
      <c r="D111" s="10" t="n"/>
      <c r="E111" s="14">
        <f>IF($A111="","",SUMIFS(Locations!$D$5:$D$204,Locations!$A$5:$A$204,$B111,Locations!$C$5:$C$204,$C111))</f>
        <v/>
      </c>
      <c r="F111" s="7">
        <f>IF($A111="","",$D111-$E111)</f>
        <v/>
      </c>
      <c r="G111" s="17">
        <f>IF($A111="","",IFERROR($F111/$E111,""))</f>
        <v/>
      </c>
      <c r="H111" s="13">
        <f>IF($A111="","",IFERROR(VLOOKUP($B111,SKUs!$A$5:$E$104,3,FALSE),0))</f>
        <v/>
      </c>
      <c r="I111" s="13">
        <f>IF($A111="","",$F111*$H111)</f>
        <v/>
      </c>
      <c r="J111" s="12">
        <f>IF($A111="","",LEFT($C111,1))</f>
        <v/>
      </c>
      <c r="K111" s="9" t="n"/>
      <c r="L111" s="9" t="n"/>
      <c r="M111" s="9" t="n"/>
      <c r="N111" s="18">
        <f>IF($A111="","",IF(COUNTIFS(Locations!$A$5:$A$204,$B111,Locations!$C$5:$C$204,$C111)=0,IF($D111=0,"Empty bin confirmed — nothing to record","⚠ stock found in a bin with no record — add the row to Locations"),IF($F111=0,"Match",IF($K111="Yes","Adjusted","⚠ correct the Qty on Locations, then mark this Adjusted"))))</f>
        <v/>
      </c>
    </row>
    <row r="112">
      <c r="A112" s="16" t="n"/>
      <c r="B112" s="9" t="n"/>
      <c r="C112" s="9" t="n"/>
      <c r="D112" s="10" t="n"/>
      <c r="E112" s="14">
        <f>IF($A112="","",SUMIFS(Locations!$D$5:$D$204,Locations!$A$5:$A$204,$B112,Locations!$C$5:$C$204,$C112))</f>
        <v/>
      </c>
      <c r="F112" s="7">
        <f>IF($A112="","",$D112-$E112)</f>
        <v/>
      </c>
      <c r="G112" s="17">
        <f>IF($A112="","",IFERROR($F112/$E112,""))</f>
        <v/>
      </c>
      <c r="H112" s="13">
        <f>IF($A112="","",IFERROR(VLOOKUP($B112,SKUs!$A$5:$E$104,3,FALSE),0))</f>
        <v/>
      </c>
      <c r="I112" s="13">
        <f>IF($A112="","",$F112*$H112)</f>
        <v/>
      </c>
      <c r="J112" s="12">
        <f>IF($A112="","",LEFT($C112,1))</f>
        <v/>
      </c>
      <c r="K112" s="9" t="n"/>
      <c r="L112" s="9" t="n"/>
      <c r="M112" s="9" t="n"/>
      <c r="N112" s="18">
        <f>IF($A112="","",IF(COUNTIFS(Locations!$A$5:$A$204,$B112,Locations!$C$5:$C$204,$C112)=0,IF($D112=0,"Empty bin confirmed — nothing to record","⚠ stock found in a bin with no record — add the row to Locations"),IF($F112=0,"Match",IF($K112="Yes","Adjusted","⚠ correct the Qty on Locations, then mark this Adjusted"))))</f>
        <v/>
      </c>
    </row>
    <row r="113">
      <c r="A113" s="16" t="n"/>
      <c r="B113" s="9" t="n"/>
      <c r="C113" s="9" t="n"/>
      <c r="D113" s="10" t="n"/>
      <c r="E113" s="14">
        <f>IF($A113="","",SUMIFS(Locations!$D$5:$D$204,Locations!$A$5:$A$204,$B113,Locations!$C$5:$C$204,$C113))</f>
        <v/>
      </c>
      <c r="F113" s="7">
        <f>IF($A113="","",$D113-$E113)</f>
        <v/>
      </c>
      <c r="G113" s="17">
        <f>IF($A113="","",IFERROR($F113/$E113,""))</f>
        <v/>
      </c>
      <c r="H113" s="13">
        <f>IF($A113="","",IFERROR(VLOOKUP($B113,SKUs!$A$5:$E$104,3,FALSE),0))</f>
        <v/>
      </c>
      <c r="I113" s="13">
        <f>IF($A113="","",$F113*$H113)</f>
        <v/>
      </c>
      <c r="J113" s="12">
        <f>IF($A113="","",LEFT($C113,1))</f>
        <v/>
      </c>
      <c r="K113" s="9" t="n"/>
      <c r="L113" s="9" t="n"/>
      <c r="M113" s="9" t="n"/>
      <c r="N113" s="18">
        <f>IF($A113="","",IF(COUNTIFS(Locations!$A$5:$A$204,$B113,Locations!$C$5:$C$204,$C113)=0,IF($D113=0,"Empty bin confirmed — nothing to record","⚠ stock found in a bin with no record — add the row to Locations"),IF($F113=0,"Match",IF($K113="Yes","Adjusted","⚠ correct the Qty on Locations, then mark this Adjusted"))))</f>
        <v/>
      </c>
    </row>
    <row r="114">
      <c r="A114" s="16" t="n"/>
      <c r="B114" s="9" t="n"/>
      <c r="C114" s="9" t="n"/>
      <c r="D114" s="10" t="n"/>
      <c r="E114" s="14">
        <f>IF($A114="","",SUMIFS(Locations!$D$5:$D$204,Locations!$A$5:$A$204,$B114,Locations!$C$5:$C$204,$C114))</f>
        <v/>
      </c>
      <c r="F114" s="7">
        <f>IF($A114="","",$D114-$E114)</f>
        <v/>
      </c>
      <c r="G114" s="17">
        <f>IF($A114="","",IFERROR($F114/$E114,""))</f>
        <v/>
      </c>
      <c r="H114" s="13">
        <f>IF($A114="","",IFERROR(VLOOKUP($B114,SKUs!$A$5:$E$104,3,FALSE),0))</f>
        <v/>
      </c>
      <c r="I114" s="13">
        <f>IF($A114="","",$F114*$H114)</f>
        <v/>
      </c>
      <c r="J114" s="12">
        <f>IF($A114="","",LEFT($C114,1))</f>
        <v/>
      </c>
      <c r="K114" s="9" t="n"/>
      <c r="L114" s="9" t="n"/>
      <c r="M114" s="9" t="n"/>
      <c r="N114" s="18">
        <f>IF($A114="","",IF(COUNTIFS(Locations!$A$5:$A$204,$B114,Locations!$C$5:$C$204,$C114)=0,IF($D114=0,"Empty bin confirmed — nothing to record","⚠ stock found in a bin with no record — add the row to Locations"),IF($F114=0,"Match",IF($K114="Yes","Adjusted","⚠ correct the Qty on Locations, then mark this Adjusted"))))</f>
        <v/>
      </c>
    </row>
    <row r="115">
      <c r="A115" s="16" t="n"/>
      <c r="B115" s="9" t="n"/>
      <c r="C115" s="9" t="n"/>
      <c r="D115" s="10" t="n"/>
      <c r="E115" s="14">
        <f>IF($A115="","",SUMIFS(Locations!$D$5:$D$204,Locations!$A$5:$A$204,$B115,Locations!$C$5:$C$204,$C115))</f>
        <v/>
      </c>
      <c r="F115" s="7">
        <f>IF($A115="","",$D115-$E115)</f>
        <v/>
      </c>
      <c r="G115" s="17">
        <f>IF($A115="","",IFERROR($F115/$E115,""))</f>
        <v/>
      </c>
      <c r="H115" s="13">
        <f>IF($A115="","",IFERROR(VLOOKUP($B115,SKUs!$A$5:$E$104,3,FALSE),0))</f>
        <v/>
      </c>
      <c r="I115" s="13">
        <f>IF($A115="","",$F115*$H115)</f>
        <v/>
      </c>
      <c r="J115" s="12">
        <f>IF($A115="","",LEFT($C115,1))</f>
        <v/>
      </c>
      <c r="K115" s="9" t="n"/>
      <c r="L115" s="9" t="n"/>
      <c r="M115" s="9" t="n"/>
      <c r="N115" s="18">
        <f>IF($A115="","",IF(COUNTIFS(Locations!$A$5:$A$204,$B115,Locations!$C$5:$C$204,$C115)=0,IF($D115=0,"Empty bin confirmed — nothing to record","⚠ stock found in a bin with no record — add the row to Locations"),IF($F115=0,"Match",IF($K115="Yes","Adjusted","⚠ correct the Qty on Locations, then mark this Adjusted"))))</f>
        <v/>
      </c>
    </row>
    <row r="116">
      <c r="A116" s="16" t="n"/>
      <c r="B116" s="9" t="n"/>
      <c r="C116" s="9" t="n"/>
      <c r="D116" s="10" t="n"/>
      <c r="E116" s="14">
        <f>IF($A116="","",SUMIFS(Locations!$D$5:$D$204,Locations!$A$5:$A$204,$B116,Locations!$C$5:$C$204,$C116))</f>
        <v/>
      </c>
      <c r="F116" s="7">
        <f>IF($A116="","",$D116-$E116)</f>
        <v/>
      </c>
      <c r="G116" s="17">
        <f>IF($A116="","",IFERROR($F116/$E116,""))</f>
        <v/>
      </c>
      <c r="H116" s="13">
        <f>IF($A116="","",IFERROR(VLOOKUP($B116,SKUs!$A$5:$E$104,3,FALSE),0))</f>
        <v/>
      </c>
      <c r="I116" s="13">
        <f>IF($A116="","",$F116*$H116)</f>
        <v/>
      </c>
      <c r="J116" s="12">
        <f>IF($A116="","",LEFT($C116,1))</f>
        <v/>
      </c>
      <c r="K116" s="9" t="n"/>
      <c r="L116" s="9" t="n"/>
      <c r="M116" s="9" t="n"/>
      <c r="N116" s="18">
        <f>IF($A116="","",IF(COUNTIFS(Locations!$A$5:$A$204,$B116,Locations!$C$5:$C$204,$C116)=0,IF($D116=0,"Empty bin confirmed — nothing to record","⚠ stock found in a bin with no record — add the row to Locations"),IF($F116=0,"Match",IF($K116="Yes","Adjusted","⚠ correct the Qty on Locations, then mark this Adjusted"))))</f>
        <v/>
      </c>
    </row>
    <row r="117">
      <c r="A117" s="16" t="n"/>
      <c r="B117" s="9" t="n"/>
      <c r="C117" s="9" t="n"/>
      <c r="D117" s="10" t="n"/>
      <c r="E117" s="14">
        <f>IF($A117="","",SUMIFS(Locations!$D$5:$D$204,Locations!$A$5:$A$204,$B117,Locations!$C$5:$C$204,$C117))</f>
        <v/>
      </c>
      <c r="F117" s="7">
        <f>IF($A117="","",$D117-$E117)</f>
        <v/>
      </c>
      <c r="G117" s="17">
        <f>IF($A117="","",IFERROR($F117/$E117,""))</f>
        <v/>
      </c>
      <c r="H117" s="13">
        <f>IF($A117="","",IFERROR(VLOOKUP($B117,SKUs!$A$5:$E$104,3,FALSE),0))</f>
        <v/>
      </c>
      <c r="I117" s="13">
        <f>IF($A117="","",$F117*$H117)</f>
        <v/>
      </c>
      <c r="J117" s="12">
        <f>IF($A117="","",LEFT($C117,1))</f>
        <v/>
      </c>
      <c r="K117" s="9" t="n"/>
      <c r="L117" s="9" t="n"/>
      <c r="M117" s="9" t="n"/>
      <c r="N117" s="18">
        <f>IF($A117="","",IF(COUNTIFS(Locations!$A$5:$A$204,$B117,Locations!$C$5:$C$204,$C117)=0,IF($D117=0,"Empty bin confirmed — nothing to record","⚠ stock found in a bin with no record — add the row to Locations"),IF($F117=0,"Match",IF($K117="Yes","Adjusted","⚠ correct the Qty on Locations, then mark this Adjusted"))))</f>
        <v/>
      </c>
    </row>
    <row r="118">
      <c r="A118" s="16" t="n"/>
      <c r="B118" s="9" t="n"/>
      <c r="C118" s="9" t="n"/>
      <c r="D118" s="10" t="n"/>
      <c r="E118" s="14">
        <f>IF($A118="","",SUMIFS(Locations!$D$5:$D$204,Locations!$A$5:$A$204,$B118,Locations!$C$5:$C$204,$C118))</f>
        <v/>
      </c>
      <c r="F118" s="7">
        <f>IF($A118="","",$D118-$E118)</f>
        <v/>
      </c>
      <c r="G118" s="17">
        <f>IF($A118="","",IFERROR($F118/$E118,""))</f>
        <v/>
      </c>
      <c r="H118" s="13">
        <f>IF($A118="","",IFERROR(VLOOKUP($B118,SKUs!$A$5:$E$104,3,FALSE),0))</f>
        <v/>
      </c>
      <c r="I118" s="13">
        <f>IF($A118="","",$F118*$H118)</f>
        <v/>
      </c>
      <c r="J118" s="12">
        <f>IF($A118="","",LEFT($C118,1))</f>
        <v/>
      </c>
      <c r="K118" s="9" t="n"/>
      <c r="L118" s="9" t="n"/>
      <c r="M118" s="9" t="n"/>
      <c r="N118" s="18">
        <f>IF($A118="","",IF(COUNTIFS(Locations!$A$5:$A$204,$B118,Locations!$C$5:$C$204,$C118)=0,IF($D118=0,"Empty bin confirmed — nothing to record","⚠ stock found in a bin with no record — add the row to Locations"),IF($F118=0,"Match",IF($K118="Yes","Adjusted","⚠ correct the Qty on Locations, then mark this Adjusted"))))</f>
        <v/>
      </c>
    </row>
    <row r="119">
      <c r="A119" s="16" t="n"/>
      <c r="B119" s="9" t="n"/>
      <c r="C119" s="9" t="n"/>
      <c r="D119" s="10" t="n"/>
      <c r="E119" s="14">
        <f>IF($A119="","",SUMIFS(Locations!$D$5:$D$204,Locations!$A$5:$A$204,$B119,Locations!$C$5:$C$204,$C119))</f>
        <v/>
      </c>
      <c r="F119" s="7">
        <f>IF($A119="","",$D119-$E119)</f>
        <v/>
      </c>
      <c r="G119" s="17">
        <f>IF($A119="","",IFERROR($F119/$E119,""))</f>
        <v/>
      </c>
      <c r="H119" s="13">
        <f>IF($A119="","",IFERROR(VLOOKUP($B119,SKUs!$A$5:$E$104,3,FALSE),0))</f>
        <v/>
      </c>
      <c r="I119" s="13">
        <f>IF($A119="","",$F119*$H119)</f>
        <v/>
      </c>
      <c r="J119" s="12">
        <f>IF($A119="","",LEFT($C119,1))</f>
        <v/>
      </c>
      <c r="K119" s="9" t="n"/>
      <c r="L119" s="9" t="n"/>
      <c r="M119" s="9" t="n"/>
      <c r="N119" s="18">
        <f>IF($A119="","",IF(COUNTIFS(Locations!$A$5:$A$204,$B119,Locations!$C$5:$C$204,$C119)=0,IF($D119=0,"Empty bin confirmed — nothing to record","⚠ stock found in a bin with no record — add the row to Locations"),IF($F119=0,"Match",IF($K119="Yes","Adjusted","⚠ correct the Qty on Locations, then mark this Adjusted"))))</f>
        <v/>
      </c>
    </row>
    <row r="120">
      <c r="A120" s="16" t="n"/>
      <c r="B120" s="9" t="n"/>
      <c r="C120" s="9" t="n"/>
      <c r="D120" s="10" t="n"/>
      <c r="E120" s="14">
        <f>IF($A120="","",SUMIFS(Locations!$D$5:$D$204,Locations!$A$5:$A$204,$B120,Locations!$C$5:$C$204,$C120))</f>
        <v/>
      </c>
      <c r="F120" s="7">
        <f>IF($A120="","",$D120-$E120)</f>
        <v/>
      </c>
      <c r="G120" s="17">
        <f>IF($A120="","",IFERROR($F120/$E120,""))</f>
        <v/>
      </c>
      <c r="H120" s="13">
        <f>IF($A120="","",IFERROR(VLOOKUP($B120,SKUs!$A$5:$E$104,3,FALSE),0))</f>
        <v/>
      </c>
      <c r="I120" s="13">
        <f>IF($A120="","",$F120*$H120)</f>
        <v/>
      </c>
      <c r="J120" s="12">
        <f>IF($A120="","",LEFT($C120,1))</f>
        <v/>
      </c>
      <c r="K120" s="9" t="n"/>
      <c r="L120" s="9" t="n"/>
      <c r="M120" s="9" t="n"/>
      <c r="N120" s="18">
        <f>IF($A120="","",IF(COUNTIFS(Locations!$A$5:$A$204,$B120,Locations!$C$5:$C$204,$C120)=0,IF($D120=0,"Empty bin confirmed — nothing to record","⚠ stock found in a bin with no record — add the row to Locations"),IF($F120=0,"Match",IF($K120="Yes","Adjusted","⚠ correct the Qty on Locations, then mark this Adjusted"))))</f>
        <v/>
      </c>
    </row>
    <row r="121">
      <c r="A121" s="16" t="n"/>
      <c r="B121" s="9" t="n"/>
      <c r="C121" s="9" t="n"/>
      <c r="D121" s="10" t="n"/>
      <c r="E121" s="14">
        <f>IF($A121="","",SUMIFS(Locations!$D$5:$D$204,Locations!$A$5:$A$204,$B121,Locations!$C$5:$C$204,$C121))</f>
        <v/>
      </c>
      <c r="F121" s="7">
        <f>IF($A121="","",$D121-$E121)</f>
        <v/>
      </c>
      <c r="G121" s="17">
        <f>IF($A121="","",IFERROR($F121/$E121,""))</f>
        <v/>
      </c>
      <c r="H121" s="13">
        <f>IF($A121="","",IFERROR(VLOOKUP($B121,SKUs!$A$5:$E$104,3,FALSE),0))</f>
        <v/>
      </c>
      <c r="I121" s="13">
        <f>IF($A121="","",$F121*$H121)</f>
        <v/>
      </c>
      <c r="J121" s="12">
        <f>IF($A121="","",LEFT($C121,1))</f>
        <v/>
      </c>
      <c r="K121" s="9" t="n"/>
      <c r="L121" s="9" t="n"/>
      <c r="M121" s="9" t="n"/>
      <c r="N121" s="18">
        <f>IF($A121="","",IF(COUNTIFS(Locations!$A$5:$A$204,$B121,Locations!$C$5:$C$204,$C121)=0,IF($D121=0,"Empty bin confirmed — nothing to record","⚠ stock found in a bin with no record — add the row to Locations"),IF($F121=0,"Match",IF($K121="Yes","Adjusted","⚠ correct the Qty on Locations, then mark this Adjusted"))))</f>
        <v/>
      </c>
    </row>
    <row r="122">
      <c r="A122" s="16" t="n"/>
      <c r="B122" s="9" t="n"/>
      <c r="C122" s="9" t="n"/>
      <c r="D122" s="10" t="n"/>
      <c r="E122" s="14">
        <f>IF($A122="","",SUMIFS(Locations!$D$5:$D$204,Locations!$A$5:$A$204,$B122,Locations!$C$5:$C$204,$C122))</f>
        <v/>
      </c>
      <c r="F122" s="7">
        <f>IF($A122="","",$D122-$E122)</f>
        <v/>
      </c>
      <c r="G122" s="17">
        <f>IF($A122="","",IFERROR($F122/$E122,""))</f>
        <v/>
      </c>
      <c r="H122" s="13">
        <f>IF($A122="","",IFERROR(VLOOKUP($B122,SKUs!$A$5:$E$104,3,FALSE),0))</f>
        <v/>
      </c>
      <c r="I122" s="13">
        <f>IF($A122="","",$F122*$H122)</f>
        <v/>
      </c>
      <c r="J122" s="12">
        <f>IF($A122="","",LEFT($C122,1))</f>
        <v/>
      </c>
      <c r="K122" s="9" t="n"/>
      <c r="L122" s="9" t="n"/>
      <c r="M122" s="9" t="n"/>
      <c r="N122" s="18">
        <f>IF($A122="","",IF(COUNTIFS(Locations!$A$5:$A$204,$B122,Locations!$C$5:$C$204,$C122)=0,IF($D122=0,"Empty bin confirmed — nothing to record","⚠ stock found in a bin with no record — add the row to Locations"),IF($F122=0,"Match",IF($K122="Yes","Adjusted","⚠ correct the Qty on Locations, then mark this Adjusted"))))</f>
        <v/>
      </c>
    </row>
    <row r="123">
      <c r="A123" s="16" t="n"/>
      <c r="B123" s="9" t="n"/>
      <c r="C123" s="9" t="n"/>
      <c r="D123" s="10" t="n"/>
      <c r="E123" s="14">
        <f>IF($A123="","",SUMIFS(Locations!$D$5:$D$204,Locations!$A$5:$A$204,$B123,Locations!$C$5:$C$204,$C123))</f>
        <v/>
      </c>
      <c r="F123" s="7">
        <f>IF($A123="","",$D123-$E123)</f>
        <v/>
      </c>
      <c r="G123" s="17">
        <f>IF($A123="","",IFERROR($F123/$E123,""))</f>
        <v/>
      </c>
      <c r="H123" s="13">
        <f>IF($A123="","",IFERROR(VLOOKUP($B123,SKUs!$A$5:$E$104,3,FALSE),0))</f>
        <v/>
      </c>
      <c r="I123" s="13">
        <f>IF($A123="","",$F123*$H123)</f>
        <v/>
      </c>
      <c r="J123" s="12">
        <f>IF($A123="","",LEFT($C123,1))</f>
        <v/>
      </c>
      <c r="K123" s="9" t="n"/>
      <c r="L123" s="9" t="n"/>
      <c r="M123" s="9" t="n"/>
      <c r="N123" s="18">
        <f>IF($A123="","",IF(COUNTIFS(Locations!$A$5:$A$204,$B123,Locations!$C$5:$C$204,$C123)=0,IF($D123=0,"Empty bin confirmed — nothing to record","⚠ stock found in a bin with no record — add the row to Locations"),IF($F123=0,"Match",IF($K123="Yes","Adjusted","⚠ correct the Qty on Locations, then mark this Adjusted"))))</f>
        <v/>
      </c>
    </row>
    <row r="124">
      <c r="A124" s="16" t="n"/>
      <c r="B124" s="9" t="n"/>
      <c r="C124" s="9" t="n"/>
      <c r="D124" s="10" t="n"/>
      <c r="E124" s="14">
        <f>IF($A124="","",SUMIFS(Locations!$D$5:$D$204,Locations!$A$5:$A$204,$B124,Locations!$C$5:$C$204,$C124))</f>
        <v/>
      </c>
      <c r="F124" s="7">
        <f>IF($A124="","",$D124-$E124)</f>
        <v/>
      </c>
      <c r="G124" s="17">
        <f>IF($A124="","",IFERROR($F124/$E124,""))</f>
        <v/>
      </c>
      <c r="H124" s="13">
        <f>IF($A124="","",IFERROR(VLOOKUP($B124,SKUs!$A$5:$E$104,3,FALSE),0))</f>
        <v/>
      </c>
      <c r="I124" s="13">
        <f>IF($A124="","",$F124*$H124)</f>
        <v/>
      </c>
      <c r="J124" s="12">
        <f>IF($A124="","",LEFT($C124,1))</f>
        <v/>
      </c>
      <c r="K124" s="9" t="n"/>
      <c r="L124" s="9" t="n"/>
      <c r="M124" s="9" t="n"/>
      <c r="N124" s="18">
        <f>IF($A124="","",IF(COUNTIFS(Locations!$A$5:$A$204,$B124,Locations!$C$5:$C$204,$C124)=0,IF($D124=0,"Empty bin confirmed — nothing to record","⚠ stock found in a bin with no record — add the row to Locations"),IF($F124=0,"Match",IF($K124="Yes","Adjusted","⚠ correct the Qty on Locations, then mark this Adjusted"))))</f>
        <v/>
      </c>
    </row>
    <row r="125">
      <c r="A125" s="16" t="n"/>
      <c r="B125" s="9" t="n"/>
      <c r="C125" s="9" t="n"/>
      <c r="D125" s="10" t="n"/>
      <c r="E125" s="14">
        <f>IF($A125="","",SUMIFS(Locations!$D$5:$D$204,Locations!$A$5:$A$204,$B125,Locations!$C$5:$C$204,$C125))</f>
        <v/>
      </c>
      <c r="F125" s="7">
        <f>IF($A125="","",$D125-$E125)</f>
        <v/>
      </c>
      <c r="G125" s="17">
        <f>IF($A125="","",IFERROR($F125/$E125,""))</f>
        <v/>
      </c>
      <c r="H125" s="13">
        <f>IF($A125="","",IFERROR(VLOOKUP($B125,SKUs!$A$5:$E$104,3,FALSE),0))</f>
        <v/>
      </c>
      <c r="I125" s="13">
        <f>IF($A125="","",$F125*$H125)</f>
        <v/>
      </c>
      <c r="J125" s="12">
        <f>IF($A125="","",LEFT($C125,1))</f>
        <v/>
      </c>
      <c r="K125" s="9" t="n"/>
      <c r="L125" s="9" t="n"/>
      <c r="M125" s="9" t="n"/>
      <c r="N125" s="18">
        <f>IF($A125="","",IF(COUNTIFS(Locations!$A$5:$A$204,$B125,Locations!$C$5:$C$204,$C125)=0,IF($D125=0,"Empty bin confirmed — nothing to record","⚠ stock found in a bin with no record — add the row to Locations"),IF($F125=0,"Match",IF($K125="Yes","Adjusted","⚠ correct the Qty on Locations, then mark this Adjusted"))))</f>
        <v/>
      </c>
    </row>
    <row r="126">
      <c r="A126" s="16" t="n"/>
      <c r="B126" s="9" t="n"/>
      <c r="C126" s="9" t="n"/>
      <c r="D126" s="10" t="n"/>
      <c r="E126" s="14">
        <f>IF($A126="","",SUMIFS(Locations!$D$5:$D$204,Locations!$A$5:$A$204,$B126,Locations!$C$5:$C$204,$C126))</f>
        <v/>
      </c>
      <c r="F126" s="7">
        <f>IF($A126="","",$D126-$E126)</f>
        <v/>
      </c>
      <c r="G126" s="17">
        <f>IF($A126="","",IFERROR($F126/$E126,""))</f>
        <v/>
      </c>
      <c r="H126" s="13">
        <f>IF($A126="","",IFERROR(VLOOKUP($B126,SKUs!$A$5:$E$104,3,FALSE),0))</f>
        <v/>
      </c>
      <c r="I126" s="13">
        <f>IF($A126="","",$F126*$H126)</f>
        <v/>
      </c>
      <c r="J126" s="12">
        <f>IF($A126="","",LEFT($C126,1))</f>
        <v/>
      </c>
      <c r="K126" s="9" t="n"/>
      <c r="L126" s="9" t="n"/>
      <c r="M126" s="9" t="n"/>
      <c r="N126" s="18">
        <f>IF($A126="","",IF(COUNTIFS(Locations!$A$5:$A$204,$B126,Locations!$C$5:$C$204,$C126)=0,IF($D126=0,"Empty bin confirmed — nothing to record","⚠ stock found in a bin with no record — add the row to Locations"),IF($F126=0,"Match",IF($K126="Yes","Adjusted","⚠ correct the Qty on Locations, then mark this Adjusted"))))</f>
        <v/>
      </c>
    </row>
    <row r="127">
      <c r="A127" s="16" t="n"/>
      <c r="B127" s="9" t="n"/>
      <c r="C127" s="9" t="n"/>
      <c r="D127" s="10" t="n"/>
      <c r="E127" s="14">
        <f>IF($A127="","",SUMIFS(Locations!$D$5:$D$204,Locations!$A$5:$A$204,$B127,Locations!$C$5:$C$204,$C127))</f>
        <v/>
      </c>
      <c r="F127" s="7">
        <f>IF($A127="","",$D127-$E127)</f>
        <v/>
      </c>
      <c r="G127" s="17">
        <f>IF($A127="","",IFERROR($F127/$E127,""))</f>
        <v/>
      </c>
      <c r="H127" s="13">
        <f>IF($A127="","",IFERROR(VLOOKUP($B127,SKUs!$A$5:$E$104,3,FALSE),0))</f>
        <v/>
      </c>
      <c r="I127" s="13">
        <f>IF($A127="","",$F127*$H127)</f>
        <v/>
      </c>
      <c r="J127" s="12">
        <f>IF($A127="","",LEFT($C127,1))</f>
        <v/>
      </c>
      <c r="K127" s="9" t="n"/>
      <c r="L127" s="9" t="n"/>
      <c r="M127" s="9" t="n"/>
      <c r="N127" s="18">
        <f>IF($A127="","",IF(COUNTIFS(Locations!$A$5:$A$204,$B127,Locations!$C$5:$C$204,$C127)=0,IF($D127=0,"Empty bin confirmed — nothing to record","⚠ stock found in a bin with no record — add the row to Locations"),IF($F127=0,"Match",IF($K127="Yes","Adjusted","⚠ correct the Qty on Locations, then mark this Adjusted"))))</f>
        <v/>
      </c>
    </row>
    <row r="128">
      <c r="A128" s="16" t="n"/>
      <c r="B128" s="9" t="n"/>
      <c r="C128" s="9" t="n"/>
      <c r="D128" s="10" t="n"/>
      <c r="E128" s="14">
        <f>IF($A128="","",SUMIFS(Locations!$D$5:$D$204,Locations!$A$5:$A$204,$B128,Locations!$C$5:$C$204,$C128))</f>
        <v/>
      </c>
      <c r="F128" s="7">
        <f>IF($A128="","",$D128-$E128)</f>
        <v/>
      </c>
      <c r="G128" s="17">
        <f>IF($A128="","",IFERROR($F128/$E128,""))</f>
        <v/>
      </c>
      <c r="H128" s="13">
        <f>IF($A128="","",IFERROR(VLOOKUP($B128,SKUs!$A$5:$E$104,3,FALSE),0))</f>
        <v/>
      </c>
      <c r="I128" s="13">
        <f>IF($A128="","",$F128*$H128)</f>
        <v/>
      </c>
      <c r="J128" s="12">
        <f>IF($A128="","",LEFT($C128,1))</f>
        <v/>
      </c>
      <c r="K128" s="9" t="n"/>
      <c r="L128" s="9" t="n"/>
      <c r="M128" s="9" t="n"/>
      <c r="N128" s="18">
        <f>IF($A128="","",IF(COUNTIFS(Locations!$A$5:$A$204,$B128,Locations!$C$5:$C$204,$C128)=0,IF($D128=0,"Empty bin confirmed — nothing to record","⚠ stock found in a bin with no record — add the row to Locations"),IF($F128=0,"Match",IF($K128="Yes","Adjusted","⚠ correct the Qty on Locations, then mark this Adjusted"))))</f>
        <v/>
      </c>
    </row>
    <row r="129">
      <c r="A129" s="16" t="n"/>
      <c r="B129" s="9" t="n"/>
      <c r="C129" s="9" t="n"/>
      <c r="D129" s="10" t="n"/>
      <c r="E129" s="14">
        <f>IF($A129="","",SUMIFS(Locations!$D$5:$D$204,Locations!$A$5:$A$204,$B129,Locations!$C$5:$C$204,$C129))</f>
        <v/>
      </c>
      <c r="F129" s="7">
        <f>IF($A129="","",$D129-$E129)</f>
        <v/>
      </c>
      <c r="G129" s="17">
        <f>IF($A129="","",IFERROR($F129/$E129,""))</f>
        <v/>
      </c>
      <c r="H129" s="13">
        <f>IF($A129="","",IFERROR(VLOOKUP($B129,SKUs!$A$5:$E$104,3,FALSE),0))</f>
        <v/>
      </c>
      <c r="I129" s="13">
        <f>IF($A129="","",$F129*$H129)</f>
        <v/>
      </c>
      <c r="J129" s="12">
        <f>IF($A129="","",LEFT($C129,1))</f>
        <v/>
      </c>
      <c r="K129" s="9" t="n"/>
      <c r="L129" s="9" t="n"/>
      <c r="M129" s="9" t="n"/>
      <c r="N129" s="18">
        <f>IF($A129="","",IF(COUNTIFS(Locations!$A$5:$A$204,$B129,Locations!$C$5:$C$204,$C129)=0,IF($D129=0,"Empty bin confirmed — nothing to record","⚠ stock found in a bin with no record — add the row to Locations"),IF($F129=0,"Match",IF($K129="Yes","Adjusted","⚠ correct the Qty on Locations, then mark this Adjusted"))))</f>
        <v/>
      </c>
    </row>
    <row r="130">
      <c r="A130" s="16" t="n"/>
      <c r="B130" s="9" t="n"/>
      <c r="C130" s="9" t="n"/>
      <c r="D130" s="10" t="n"/>
      <c r="E130" s="14">
        <f>IF($A130="","",SUMIFS(Locations!$D$5:$D$204,Locations!$A$5:$A$204,$B130,Locations!$C$5:$C$204,$C130))</f>
        <v/>
      </c>
      <c r="F130" s="7">
        <f>IF($A130="","",$D130-$E130)</f>
        <v/>
      </c>
      <c r="G130" s="17">
        <f>IF($A130="","",IFERROR($F130/$E130,""))</f>
        <v/>
      </c>
      <c r="H130" s="13">
        <f>IF($A130="","",IFERROR(VLOOKUP($B130,SKUs!$A$5:$E$104,3,FALSE),0))</f>
        <v/>
      </c>
      <c r="I130" s="13">
        <f>IF($A130="","",$F130*$H130)</f>
        <v/>
      </c>
      <c r="J130" s="12">
        <f>IF($A130="","",LEFT($C130,1))</f>
        <v/>
      </c>
      <c r="K130" s="9" t="n"/>
      <c r="L130" s="9" t="n"/>
      <c r="M130" s="9" t="n"/>
      <c r="N130" s="18">
        <f>IF($A130="","",IF(COUNTIFS(Locations!$A$5:$A$204,$B130,Locations!$C$5:$C$204,$C130)=0,IF($D130=0,"Empty bin confirmed — nothing to record","⚠ stock found in a bin with no record — add the row to Locations"),IF($F130=0,"Match",IF($K130="Yes","Adjusted","⚠ correct the Qty on Locations, then mark this Adjusted"))))</f>
        <v/>
      </c>
    </row>
    <row r="131">
      <c r="A131" s="16" t="n"/>
      <c r="B131" s="9" t="n"/>
      <c r="C131" s="9" t="n"/>
      <c r="D131" s="10" t="n"/>
      <c r="E131" s="14">
        <f>IF($A131="","",SUMIFS(Locations!$D$5:$D$204,Locations!$A$5:$A$204,$B131,Locations!$C$5:$C$204,$C131))</f>
        <v/>
      </c>
      <c r="F131" s="7">
        <f>IF($A131="","",$D131-$E131)</f>
        <v/>
      </c>
      <c r="G131" s="17">
        <f>IF($A131="","",IFERROR($F131/$E131,""))</f>
        <v/>
      </c>
      <c r="H131" s="13">
        <f>IF($A131="","",IFERROR(VLOOKUP($B131,SKUs!$A$5:$E$104,3,FALSE),0))</f>
        <v/>
      </c>
      <c r="I131" s="13">
        <f>IF($A131="","",$F131*$H131)</f>
        <v/>
      </c>
      <c r="J131" s="12">
        <f>IF($A131="","",LEFT($C131,1))</f>
        <v/>
      </c>
      <c r="K131" s="9" t="n"/>
      <c r="L131" s="9" t="n"/>
      <c r="M131" s="9" t="n"/>
      <c r="N131" s="18">
        <f>IF($A131="","",IF(COUNTIFS(Locations!$A$5:$A$204,$B131,Locations!$C$5:$C$204,$C131)=0,IF($D131=0,"Empty bin confirmed — nothing to record","⚠ stock found in a bin with no record — add the row to Locations"),IF($F131=0,"Match",IF($K131="Yes","Adjusted","⚠ correct the Qty on Locations, then mark this Adjusted"))))</f>
        <v/>
      </c>
    </row>
    <row r="132">
      <c r="A132" s="16" t="n"/>
      <c r="B132" s="9" t="n"/>
      <c r="C132" s="9" t="n"/>
      <c r="D132" s="10" t="n"/>
      <c r="E132" s="14">
        <f>IF($A132="","",SUMIFS(Locations!$D$5:$D$204,Locations!$A$5:$A$204,$B132,Locations!$C$5:$C$204,$C132))</f>
        <v/>
      </c>
      <c r="F132" s="7">
        <f>IF($A132="","",$D132-$E132)</f>
        <v/>
      </c>
      <c r="G132" s="17">
        <f>IF($A132="","",IFERROR($F132/$E132,""))</f>
        <v/>
      </c>
      <c r="H132" s="13">
        <f>IF($A132="","",IFERROR(VLOOKUP($B132,SKUs!$A$5:$E$104,3,FALSE),0))</f>
        <v/>
      </c>
      <c r="I132" s="13">
        <f>IF($A132="","",$F132*$H132)</f>
        <v/>
      </c>
      <c r="J132" s="12">
        <f>IF($A132="","",LEFT($C132,1))</f>
        <v/>
      </c>
      <c r="K132" s="9" t="n"/>
      <c r="L132" s="9" t="n"/>
      <c r="M132" s="9" t="n"/>
      <c r="N132" s="18">
        <f>IF($A132="","",IF(COUNTIFS(Locations!$A$5:$A$204,$B132,Locations!$C$5:$C$204,$C132)=0,IF($D132=0,"Empty bin confirmed — nothing to record","⚠ stock found in a bin with no record — add the row to Locations"),IF($F132=0,"Match",IF($K132="Yes","Adjusted","⚠ correct the Qty on Locations, then mark this Adjusted"))))</f>
        <v/>
      </c>
    </row>
    <row r="133">
      <c r="A133" s="16" t="n"/>
      <c r="B133" s="9" t="n"/>
      <c r="C133" s="9" t="n"/>
      <c r="D133" s="10" t="n"/>
      <c r="E133" s="14">
        <f>IF($A133="","",SUMIFS(Locations!$D$5:$D$204,Locations!$A$5:$A$204,$B133,Locations!$C$5:$C$204,$C133))</f>
        <v/>
      </c>
      <c r="F133" s="7">
        <f>IF($A133="","",$D133-$E133)</f>
        <v/>
      </c>
      <c r="G133" s="17">
        <f>IF($A133="","",IFERROR($F133/$E133,""))</f>
        <v/>
      </c>
      <c r="H133" s="13">
        <f>IF($A133="","",IFERROR(VLOOKUP($B133,SKUs!$A$5:$E$104,3,FALSE),0))</f>
        <v/>
      </c>
      <c r="I133" s="13">
        <f>IF($A133="","",$F133*$H133)</f>
        <v/>
      </c>
      <c r="J133" s="12">
        <f>IF($A133="","",LEFT($C133,1))</f>
        <v/>
      </c>
      <c r="K133" s="9" t="n"/>
      <c r="L133" s="9" t="n"/>
      <c r="M133" s="9" t="n"/>
      <c r="N133" s="18">
        <f>IF($A133="","",IF(COUNTIFS(Locations!$A$5:$A$204,$B133,Locations!$C$5:$C$204,$C133)=0,IF($D133=0,"Empty bin confirmed — nothing to record","⚠ stock found in a bin with no record — add the row to Locations"),IF($F133=0,"Match",IF($K133="Yes","Adjusted","⚠ correct the Qty on Locations, then mark this Adjusted"))))</f>
        <v/>
      </c>
    </row>
    <row r="134">
      <c r="A134" s="16" t="n"/>
      <c r="B134" s="9" t="n"/>
      <c r="C134" s="9" t="n"/>
      <c r="D134" s="10" t="n"/>
      <c r="E134" s="14">
        <f>IF($A134="","",SUMIFS(Locations!$D$5:$D$204,Locations!$A$5:$A$204,$B134,Locations!$C$5:$C$204,$C134))</f>
        <v/>
      </c>
      <c r="F134" s="7">
        <f>IF($A134="","",$D134-$E134)</f>
        <v/>
      </c>
      <c r="G134" s="17">
        <f>IF($A134="","",IFERROR($F134/$E134,""))</f>
        <v/>
      </c>
      <c r="H134" s="13">
        <f>IF($A134="","",IFERROR(VLOOKUP($B134,SKUs!$A$5:$E$104,3,FALSE),0))</f>
        <v/>
      </c>
      <c r="I134" s="13">
        <f>IF($A134="","",$F134*$H134)</f>
        <v/>
      </c>
      <c r="J134" s="12">
        <f>IF($A134="","",LEFT($C134,1))</f>
        <v/>
      </c>
      <c r="K134" s="9" t="n"/>
      <c r="L134" s="9" t="n"/>
      <c r="M134" s="9" t="n"/>
      <c r="N134" s="18">
        <f>IF($A134="","",IF(COUNTIFS(Locations!$A$5:$A$204,$B134,Locations!$C$5:$C$204,$C134)=0,IF($D134=0,"Empty bin confirmed — nothing to record","⚠ stock found in a bin with no record — add the row to Locations"),IF($F134=0,"Match",IF($K134="Yes","Adjusted","⚠ correct the Qty on Locations, then mark this Adjusted"))))</f>
        <v/>
      </c>
    </row>
    <row r="135">
      <c r="A135" s="16" t="n"/>
      <c r="B135" s="9" t="n"/>
      <c r="C135" s="9" t="n"/>
      <c r="D135" s="10" t="n"/>
      <c r="E135" s="14">
        <f>IF($A135="","",SUMIFS(Locations!$D$5:$D$204,Locations!$A$5:$A$204,$B135,Locations!$C$5:$C$204,$C135))</f>
        <v/>
      </c>
      <c r="F135" s="7">
        <f>IF($A135="","",$D135-$E135)</f>
        <v/>
      </c>
      <c r="G135" s="17">
        <f>IF($A135="","",IFERROR($F135/$E135,""))</f>
        <v/>
      </c>
      <c r="H135" s="13">
        <f>IF($A135="","",IFERROR(VLOOKUP($B135,SKUs!$A$5:$E$104,3,FALSE),0))</f>
        <v/>
      </c>
      <c r="I135" s="13">
        <f>IF($A135="","",$F135*$H135)</f>
        <v/>
      </c>
      <c r="J135" s="12">
        <f>IF($A135="","",LEFT($C135,1))</f>
        <v/>
      </c>
      <c r="K135" s="9" t="n"/>
      <c r="L135" s="9" t="n"/>
      <c r="M135" s="9" t="n"/>
      <c r="N135" s="18">
        <f>IF($A135="","",IF(COUNTIFS(Locations!$A$5:$A$204,$B135,Locations!$C$5:$C$204,$C135)=0,IF($D135=0,"Empty bin confirmed — nothing to record","⚠ stock found in a bin with no record — add the row to Locations"),IF($F135=0,"Match",IF($K135="Yes","Adjusted","⚠ correct the Qty on Locations, then mark this Adjusted"))))</f>
        <v/>
      </c>
    </row>
    <row r="136">
      <c r="A136" s="16" t="n"/>
      <c r="B136" s="9" t="n"/>
      <c r="C136" s="9" t="n"/>
      <c r="D136" s="10" t="n"/>
      <c r="E136" s="14">
        <f>IF($A136="","",SUMIFS(Locations!$D$5:$D$204,Locations!$A$5:$A$204,$B136,Locations!$C$5:$C$204,$C136))</f>
        <v/>
      </c>
      <c r="F136" s="7">
        <f>IF($A136="","",$D136-$E136)</f>
        <v/>
      </c>
      <c r="G136" s="17">
        <f>IF($A136="","",IFERROR($F136/$E136,""))</f>
        <v/>
      </c>
      <c r="H136" s="13">
        <f>IF($A136="","",IFERROR(VLOOKUP($B136,SKUs!$A$5:$E$104,3,FALSE),0))</f>
        <v/>
      </c>
      <c r="I136" s="13">
        <f>IF($A136="","",$F136*$H136)</f>
        <v/>
      </c>
      <c r="J136" s="12">
        <f>IF($A136="","",LEFT($C136,1))</f>
        <v/>
      </c>
      <c r="K136" s="9" t="n"/>
      <c r="L136" s="9" t="n"/>
      <c r="M136" s="9" t="n"/>
      <c r="N136" s="18">
        <f>IF($A136="","",IF(COUNTIFS(Locations!$A$5:$A$204,$B136,Locations!$C$5:$C$204,$C136)=0,IF($D136=0,"Empty bin confirmed — nothing to record","⚠ stock found in a bin with no record — add the row to Locations"),IF($F136=0,"Match",IF($K136="Yes","Adjusted","⚠ correct the Qty on Locations, then mark this Adjusted"))))</f>
        <v/>
      </c>
    </row>
    <row r="137">
      <c r="A137" s="16" t="n"/>
      <c r="B137" s="9" t="n"/>
      <c r="C137" s="9" t="n"/>
      <c r="D137" s="10" t="n"/>
      <c r="E137" s="14">
        <f>IF($A137="","",SUMIFS(Locations!$D$5:$D$204,Locations!$A$5:$A$204,$B137,Locations!$C$5:$C$204,$C137))</f>
        <v/>
      </c>
      <c r="F137" s="7">
        <f>IF($A137="","",$D137-$E137)</f>
        <v/>
      </c>
      <c r="G137" s="17">
        <f>IF($A137="","",IFERROR($F137/$E137,""))</f>
        <v/>
      </c>
      <c r="H137" s="13">
        <f>IF($A137="","",IFERROR(VLOOKUP($B137,SKUs!$A$5:$E$104,3,FALSE),0))</f>
        <v/>
      </c>
      <c r="I137" s="13">
        <f>IF($A137="","",$F137*$H137)</f>
        <v/>
      </c>
      <c r="J137" s="12">
        <f>IF($A137="","",LEFT($C137,1))</f>
        <v/>
      </c>
      <c r="K137" s="9" t="n"/>
      <c r="L137" s="9" t="n"/>
      <c r="M137" s="9" t="n"/>
      <c r="N137" s="18">
        <f>IF($A137="","",IF(COUNTIFS(Locations!$A$5:$A$204,$B137,Locations!$C$5:$C$204,$C137)=0,IF($D137=0,"Empty bin confirmed — nothing to record","⚠ stock found in a bin with no record — add the row to Locations"),IF($F137=0,"Match",IF($K137="Yes","Adjusted","⚠ correct the Qty on Locations, then mark this Adjusted"))))</f>
        <v/>
      </c>
    </row>
    <row r="138">
      <c r="A138" s="16" t="n"/>
      <c r="B138" s="9" t="n"/>
      <c r="C138" s="9" t="n"/>
      <c r="D138" s="10" t="n"/>
      <c r="E138" s="14">
        <f>IF($A138="","",SUMIFS(Locations!$D$5:$D$204,Locations!$A$5:$A$204,$B138,Locations!$C$5:$C$204,$C138))</f>
        <v/>
      </c>
      <c r="F138" s="7">
        <f>IF($A138="","",$D138-$E138)</f>
        <v/>
      </c>
      <c r="G138" s="17">
        <f>IF($A138="","",IFERROR($F138/$E138,""))</f>
        <v/>
      </c>
      <c r="H138" s="13">
        <f>IF($A138="","",IFERROR(VLOOKUP($B138,SKUs!$A$5:$E$104,3,FALSE),0))</f>
        <v/>
      </c>
      <c r="I138" s="13">
        <f>IF($A138="","",$F138*$H138)</f>
        <v/>
      </c>
      <c r="J138" s="12">
        <f>IF($A138="","",LEFT($C138,1))</f>
        <v/>
      </c>
      <c r="K138" s="9" t="n"/>
      <c r="L138" s="9" t="n"/>
      <c r="M138" s="9" t="n"/>
      <c r="N138" s="18">
        <f>IF($A138="","",IF(COUNTIFS(Locations!$A$5:$A$204,$B138,Locations!$C$5:$C$204,$C138)=0,IF($D138=0,"Empty bin confirmed — nothing to record","⚠ stock found in a bin with no record — add the row to Locations"),IF($F138=0,"Match",IF($K138="Yes","Adjusted","⚠ correct the Qty on Locations, then mark this Adjusted"))))</f>
        <v/>
      </c>
    </row>
    <row r="139">
      <c r="A139" s="16" t="n"/>
      <c r="B139" s="9" t="n"/>
      <c r="C139" s="9" t="n"/>
      <c r="D139" s="10" t="n"/>
      <c r="E139" s="14">
        <f>IF($A139="","",SUMIFS(Locations!$D$5:$D$204,Locations!$A$5:$A$204,$B139,Locations!$C$5:$C$204,$C139))</f>
        <v/>
      </c>
      <c r="F139" s="7">
        <f>IF($A139="","",$D139-$E139)</f>
        <v/>
      </c>
      <c r="G139" s="17">
        <f>IF($A139="","",IFERROR($F139/$E139,""))</f>
        <v/>
      </c>
      <c r="H139" s="13">
        <f>IF($A139="","",IFERROR(VLOOKUP($B139,SKUs!$A$5:$E$104,3,FALSE),0))</f>
        <v/>
      </c>
      <c r="I139" s="13">
        <f>IF($A139="","",$F139*$H139)</f>
        <v/>
      </c>
      <c r="J139" s="12">
        <f>IF($A139="","",LEFT($C139,1))</f>
        <v/>
      </c>
      <c r="K139" s="9" t="n"/>
      <c r="L139" s="9" t="n"/>
      <c r="M139" s="9" t="n"/>
      <c r="N139" s="18">
        <f>IF($A139="","",IF(COUNTIFS(Locations!$A$5:$A$204,$B139,Locations!$C$5:$C$204,$C139)=0,IF($D139=0,"Empty bin confirmed — nothing to record","⚠ stock found in a bin with no record — add the row to Locations"),IF($F139=0,"Match",IF($K139="Yes","Adjusted","⚠ correct the Qty on Locations, then mark this Adjusted"))))</f>
        <v/>
      </c>
    </row>
    <row r="140">
      <c r="A140" s="16" t="n"/>
      <c r="B140" s="9" t="n"/>
      <c r="C140" s="9" t="n"/>
      <c r="D140" s="10" t="n"/>
      <c r="E140" s="14">
        <f>IF($A140="","",SUMIFS(Locations!$D$5:$D$204,Locations!$A$5:$A$204,$B140,Locations!$C$5:$C$204,$C140))</f>
        <v/>
      </c>
      <c r="F140" s="7">
        <f>IF($A140="","",$D140-$E140)</f>
        <v/>
      </c>
      <c r="G140" s="17">
        <f>IF($A140="","",IFERROR($F140/$E140,""))</f>
        <v/>
      </c>
      <c r="H140" s="13">
        <f>IF($A140="","",IFERROR(VLOOKUP($B140,SKUs!$A$5:$E$104,3,FALSE),0))</f>
        <v/>
      </c>
      <c r="I140" s="13">
        <f>IF($A140="","",$F140*$H140)</f>
        <v/>
      </c>
      <c r="J140" s="12">
        <f>IF($A140="","",LEFT($C140,1))</f>
        <v/>
      </c>
      <c r="K140" s="9" t="n"/>
      <c r="L140" s="9" t="n"/>
      <c r="M140" s="9" t="n"/>
      <c r="N140" s="18">
        <f>IF($A140="","",IF(COUNTIFS(Locations!$A$5:$A$204,$B140,Locations!$C$5:$C$204,$C140)=0,IF($D140=0,"Empty bin confirmed — nothing to record","⚠ stock found in a bin with no record — add the row to Locations"),IF($F140=0,"Match",IF($K140="Yes","Adjusted","⚠ correct the Qty on Locations, then mark this Adjusted"))))</f>
        <v/>
      </c>
    </row>
    <row r="141">
      <c r="A141" s="16" t="n"/>
      <c r="B141" s="9" t="n"/>
      <c r="C141" s="9" t="n"/>
      <c r="D141" s="10" t="n"/>
      <c r="E141" s="14">
        <f>IF($A141="","",SUMIFS(Locations!$D$5:$D$204,Locations!$A$5:$A$204,$B141,Locations!$C$5:$C$204,$C141))</f>
        <v/>
      </c>
      <c r="F141" s="7">
        <f>IF($A141="","",$D141-$E141)</f>
        <v/>
      </c>
      <c r="G141" s="17">
        <f>IF($A141="","",IFERROR($F141/$E141,""))</f>
        <v/>
      </c>
      <c r="H141" s="13">
        <f>IF($A141="","",IFERROR(VLOOKUP($B141,SKUs!$A$5:$E$104,3,FALSE),0))</f>
        <v/>
      </c>
      <c r="I141" s="13">
        <f>IF($A141="","",$F141*$H141)</f>
        <v/>
      </c>
      <c r="J141" s="12">
        <f>IF($A141="","",LEFT($C141,1))</f>
        <v/>
      </c>
      <c r="K141" s="9" t="n"/>
      <c r="L141" s="9" t="n"/>
      <c r="M141" s="9" t="n"/>
      <c r="N141" s="18">
        <f>IF($A141="","",IF(COUNTIFS(Locations!$A$5:$A$204,$B141,Locations!$C$5:$C$204,$C141)=0,IF($D141=0,"Empty bin confirmed — nothing to record","⚠ stock found in a bin with no record — add the row to Locations"),IF($F141=0,"Match",IF($K141="Yes","Adjusted","⚠ correct the Qty on Locations, then mark this Adjusted"))))</f>
        <v/>
      </c>
    </row>
    <row r="142">
      <c r="A142" s="16" t="n"/>
      <c r="B142" s="9" t="n"/>
      <c r="C142" s="9" t="n"/>
      <c r="D142" s="10" t="n"/>
      <c r="E142" s="14">
        <f>IF($A142="","",SUMIFS(Locations!$D$5:$D$204,Locations!$A$5:$A$204,$B142,Locations!$C$5:$C$204,$C142))</f>
        <v/>
      </c>
      <c r="F142" s="7">
        <f>IF($A142="","",$D142-$E142)</f>
        <v/>
      </c>
      <c r="G142" s="17">
        <f>IF($A142="","",IFERROR($F142/$E142,""))</f>
        <v/>
      </c>
      <c r="H142" s="13">
        <f>IF($A142="","",IFERROR(VLOOKUP($B142,SKUs!$A$5:$E$104,3,FALSE),0))</f>
        <v/>
      </c>
      <c r="I142" s="13">
        <f>IF($A142="","",$F142*$H142)</f>
        <v/>
      </c>
      <c r="J142" s="12">
        <f>IF($A142="","",LEFT($C142,1))</f>
        <v/>
      </c>
      <c r="K142" s="9" t="n"/>
      <c r="L142" s="9" t="n"/>
      <c r="M142" s="9" t="n"/>
      <c r="N142" s="18">
        <f>IF($A142="","",IF(COUNTIFS(Locations!$A$5:$A$204,$B142,Locations!$C$5:$C$204,$C142)=0,IF($D142=0,"Empty bin confirmed — nothing to record","⚠ stock found in a bin with no record — add the row to Locations"),IF($F142=0,"Match",IF($K142="Yes","Adjusted","⚠ correct the Qty on Locations, then mark this Adjusted"))))</f>
        <v/>
      </c>
    </row>
    <row r="143">
      <c r="A143" s="16" t="n"/>
      <c r="B143" s="9" t="n"/>
      <c r="C143" s="9" t="n"/>
      <c r="D143" s="10" t="n"/>
      <c r="E143" s="14">
        <f>IF($A143="","",SUMIFS(Locations!$D$5:$D$204,Locations!$A$5:$A$204,$B143,Locations!$C$5:$C$204,$C143))</f>
        <v/>
      </c>
      <c r="F143" s="7">
        <f>IF($A143="","",$D143-$E143)</f>
        <v/>
      </c>
      <c r="G143" s="17">
        <f>IF($A143="","",IFERROR($F143/$E143,""))</f>
        <v/>
      </c>
      <c r="H143" s="13">
        <f>IF($A143="","",IFERROR(VLOOKUP($B143,SKUs!$A$5:$E$104,3,FALSE),0))</f>
        <v/>
      </c>
      <c r="I143" s="13">
        <f>IF($A143="","",$F143*$H143)</f>
        <v/>
      </c>
      <c r="J143" s="12">
        <f>IF($A143="","",LEFT($C143,1))</f>
        <v/>
      </c>
      <c r="K143" s="9" t="n"/>
      <c r="L143" s="9" t="n"/>
      <c r="M143" s="9" t="n"/>
      <c r="N143" s="18">
        <f>IF($A143="","",IF(COUNTIFS(Locations!$A$5:$A$204,$B143,Locations!$C$5:$C$204,$C143)=0,IF($D143=0,"Empty bin confirmed — nothing to record","⚠ stock found in a bin with no record — add the row to Locations"),IF($F143=0,"Match",IF($K143="Yes","Adjusted","⚠ correct the Qty on Locations, then mark this Adjusted"))))</f>
        <v/>
      </c>
    </row>
    <row r="144">
      <c r="A144" s="16" t="n"/>
      <c r="B144" s="9" t="n"/>
      <c r="C144" s="9" t="n"/>
      <c r="D144" s="10" t="n"/>
      <c r="E144" s="14">
        <f>IF($A144="","",SUMIFS(Locations!$D$5:$D$204,Locations!$A$5:$A$204,$B144,Locations!$C$5:$C$204,$C144))</f>
        <v/>
      </c>
      <c r="F144" s="7">
        <f>IF($A144="","",$D144-$E144)</f>
        <v/>
      </c>
      <c r="G144" s="17">
        <f>IF($A144="","",IFERROR($F144/$E144,""))</f>
        <v/>
      </c>
      <c r="H144" s="13">
        <f>IF($A144="","",IFERROR(VLOOKUP($B144,SKUs!$A$5:$E$104,3,FALSE),0))</f>
        <v/>
      </c>
      <c r="I144" s="13">
        <f>IF($A144="","",$F144*$H144)</f>
        <v/>
      </c>
      <c r="J144" s="12">
        <f>IF($A144="","",LEFT($C144,1))</f>
        <v/>
      </c>
      <c r="K144" s="9" t="n"/>
      <c r="L144" s="9" t="n"/>
      <c r="M144" s="9" t="n"/>
      <c r="N144" s="18">
        <f>IF($A144="","",IF(COUNTIFS(Locations!$A$5:$A$204,$B144,Locations!$C$5:$C$204,$C144)=0,IF($D144=0,"Empty bin confirmed — nothing to record","⚠ stock found in a bin with no record — add the row to Locations"),IF($F144=0,"Match",IF($K144="Yes","Adjusted","⚠ correct the Qty on Locations, then mark this Adjusted"))))</f>
        <v/>
      </c>
    </row>
    <row r="145">
      <c r="A145" s="16" t="n"/>
      <c r="B145" s="9" t="n"/>
      <c r="C145" s="9" t="n"/>
      <c r="D145" s="10" t="n"/>
      <c r="E145" s="14">
        <f>IF($A145="","",SUMIFS(Locations!$D$5:$D$204,Locations!$A$5:$A$204,$B145,Locations!$C$5:$C$204,$C145))</f>
        <v/>
      </c>
      <c r="F145" s="7">
        <f>IF($A145="","",$D145-$E145)</f>
        <v/>
      </c>
      <c r="G145" s="17">
        <f>IF($A145="","",IFERROR($F145/$E145,""))</f>
        <v/>
      </c>
      <c r="H145" s="13">
        <f>IF($A145="","",IFERROR(VLOOKUP($B145,SKUs!$A$5:$E$104,3,FALSE),0))</f>
        <v/>
      </c>
      <c r="I145" s="13">
        <f>IF($A145="","",$F145*$H145)</f>
        <v/>
      </c>
      <c r="J145" s="12">
        <f>IF($A145="","",LEFT($C145,1))</f>
        <v/>
      </c>
      <c r="K145" s="9" t="n"/>
      <c r="L145" s="9" t="n"/>
      <c r="M145" s="9" t="n"/>
      <c r="N145" s="18">
        <f>IF($A145="","",IF(COUNTIFS(Locations!$A$5:$A$204,$B145,Locations!$C$5:$C$204,$C145)=0,IF($D145=0,"Empty bin confirmed — nothing to record","⚠ stock found in a bin with no record — add the row to Locations"),IF($F145=0,"Match",IF($K145="Yes","Adjusted","⚠ correct the Qty on Locations, then mark this Adjusted"))))</f>
        <v/>
      </c>
    </row>
    <row r="146">
      <c r="A146" s="16" t="n"/>
      <c r="B146" s="9" t="n"/>
      <c r="C146" s="9" t="n"/>
      <c r="D146" s="10" t="n"/>
      <c r="E146" s="14">
        <f>IF($A146="","",SUMIFS(Locations!$D$5:$D$204,Locations!$A$5:$A$204,$B146,Locations!$C$5:$C$204,$C146))</f>
        <v/>
      </c>
      <c r="F146" s="7">
        <f>IF($A146="","",$D146-$E146)</f>
        <v/>
      </c>
      <c r="G146" s="17">
        <f>IF($A146="","",IFERROR($F146/$E146,""))</f>
        <v/>
      </c>
      <c r="H146" s="13">
        <f>IF($A146="","",IFERROR(VLOOKUP($B146,SKUs!$A$5:$E$104,3,FALSE),0))</f>
        <v/>
      </c>
      <c r="I146" s="13">
        <f>IF($A146="","",$F146*$H146)</f>
        <v/>
      </c>
      <c r="J146" s="12">
        <f>IF($A146="","",LEFT($C146,1))</f>
        <v/>
      </c>
      <c r="K146" s="9" t="n"/>
      <c r="L146" s="9" t="n"/>
      <c r="M146" s="9" t="n"/>
      <c r="N146" s="18">
        <f>IF($A146="","",IF(COUNTIFS(Locations!$A$5:$A$204,$B146,Locations!$C$5:$C$204,$C146)=0,IF($D146=0,"Empty bin confirmed — nothing to record","⚠ stock found in a bin with no record — add the row to Locations"),IF($F146=0,"Match",IF($K146="Yes","Adjusted","⚠ correct the Qty on Locations, then mark this Adjusted"))))</f>
        <v/>
      </c>
    </row>
    <row r="147">
      <c r="A147" s="16" t="n"/>
      <c r="B147" s="9" t="n"/>
      <c r="C147" s="9" t="n"/>
      <c r="D147" s="10" t="n"/>
      <c r="E147" s="14">
        <f>IF($A147="","",SUMIFS(Locations!$D$5:$D$204,Locations!$A$5:$A$204,$B147,Locations!$C$5:$C$204,$C147))</f>
        <v/>
      </c>
      <c r="F147" s="7">
        <f>IF($A147="","",$D147-$E147)</f>
        <v/>
      </c>
      <c r="G147" s="17">
        <f>IF($A147="","",IFERROR($F147/$E147,""))</f>
        <v/>
      </c>
      <c r="H147" s="13">
        <f>IF($A147="","",IFERROR(VLOOKUP($B147,SKUs!$A$5:$E$104,3,FALSE),0))</f>
        <v/>
      </c>
      <c r="I147" s="13">
        <f>IF($A147="","",$F147*$H147)</f>
        <v/>
      </c>
      <c r="J147" s="12">
        <f>IF($A147="","",LEFT($C147,1))</f>
        <v/>
      </c>
      <c r="K147" s="9" t="n"/>
      <c r="L147" s="9" t="n"/>
      <c r="M147" s="9" t="n"/>
      <c r="N147" s="18">
        <f>IF($A147="","",IF(COUNTIFS(Locations!$A$5:$A$204,$B147,Locations!$C$5:$C$204,$C147)=0,IF($D147=0,"Empty bin confirmed — nothing to record","⚠ stock found in a bin with no record — add the row to Locations"),IF($F147=0,"Match",IF($K147="Yes","Adjusted","⚠ correct the Qty on Locations, then mark this Adjusted"))))</f>
        <v/>
      </c>
    </row>
    <row r="148">
      <c r="A148" s="16" t="n"/>
      <c r="B148" s="9" t="n"/>
      <c r="C148" s="9" t="n"/>
      <c r="D148" s="10" t="n"/>
      <c r="E148" s="14">
        <f>IF($A148="","",SUMIFS(Locations!$D$5:$D$204,Locations!$A$5:$A$204,$B148,Locations!$C$5:$C$204,$C148))</f>
        <v/>
      </c>
      <c r="F148" s="7">
        <f>IF($A148="","",$D148-$E148)</f>
        <v/>
      </c>
      <c r="G148" s="17">
        <f>IF($A148="","",IFERROR($F148/$E148,""))</f>
        <v/>
      </c>
      <c r="H148" s="13">
        <f>IF($A148="","",IFERROR(VLOOKUP($B148,SKUs!$A$5:$E$104,3,FALSE),0))</f>
        <v/>
      </c>
      <c r="I148" s="13">
        <f>IF($A148="","",$F148*$H148)</f>
        <v/>
      </c>
      <c r="J148" s="12">
        <f>IF($A148="","",LEFT($C148,1))</f>
        <v/>
      </c>
      <c r="K148" s="9" t="n"/>
      <c r="L148" s="9" t="n"/>
      <c r="M148" s="9" t="n"/>
      <c r="N148" s="18">
        <f>IF($A148="","",IF(COUNTIFS(Locations!$A$5:$A$204,$B148,Locations!$C$5:$C$204,$C148)=0,IF($D148=0,"Empty bin confirmed — nothing to record","⚠ stock found in a bin with no record — add the row to Locations"),IF($F148=0,"Match",IF($K148="Yes","Adjusted","⚠ correct the Qty on Locations, then mark this Adjusted"))))</f>
        <v/>
      </c>
    </row>
    <row r="149">
      <c r="A149" s="16" t="n"/>
      <c r="B149" s="9" t="n"/>
      <c r="C149" s="9" t="n"/>
      <c r="D149" s="10" t="n"/>
      <c r="E149" s="14">
        <f>IF($A149="","",SUMIFS(Locations!$D$5:$D$204,Locations!$A$5:$A$204,$B149,Locations!$C$5:$C$204,$C149))</f>
        <v/>
      </c>
      <c r="F149" s="7">
        <f>IF($A149="","",$D149-$E149)</f>
        <v/>
      </c>
      <c r="G149" s="17">
        <f>IF($A149="","",IFERROR($F149/$E149,""))</f>
        <v/>
      </c>
      <c r="H149" s="13">
        <f>IF($A149="","",IFERROR(VLOOKUP($B149,SKUs!$A$5:$E$104,3,FALSE),0))</f>
        <v/>
      </c>
      <c r="I149" s="13">
        <f>IF($A149="","",$F149*$H149)</f>
        <v/>
      </c>
      <c r="J149" s="12">
        <f>IF($A149="","",LEFT($C149,1))</f>
        <v/>
      </c>
      <c r="K149" s="9" t="n"/>
      <c r="L149" s="9" t="n"/>
      <c r="M149" s="9" t="n"/>
      <c r="N149" s="18">
        <f>IF($A149="","",IF(COUNTIFS(Locations!$A$5:$A$204,$B149,Locations!$C$5:$C$204,$C149)=0,IF($D149=0,"Empty bin confirmed — nothing to record","⚠ stock found in a bin with no record — add the row to Locations"),IF($F149=0,"Match",IF($K149="Yes","Adjusted","⚠ correct the Qty on Locations, then mark this Adjusted"))))</f>
        <v/>
      </c>
    </row>
    <row r="150">
      <c r="A150" s="16" t="n"/>
      <c r="B150" s="9" t="n"/>
      <c r="C150" s="9" t="n"/>
      <c r="D150" s="10" t="n"/>
      <c r="E150" s="14">
        <f>IF($A150="","",SUMIFS(Locations!$D$5:$D$204,Locations!$A$5:$A$204,$B150,Locations!$C$5:$C$204,$C150))</f>
        <v/>
      </c>
      <c r="F150" s="7">
        <f>IF($A150="","",$D150-$E150)</f>
        <v/>
      </c>
      <c r="G150" s="17">
        <f>IF($A150="","",IFERROR($F150/$E150,""))</f>
        <v/>
      </c>
      <c r="H150" s="13">
        <f>IF($A150="","",IFERROR(VLOOKUP($B150,SKUs!$A$5:$E$104,3,FALSE),0))</f>
        <v/>
      </c>
      <c r="I150" s="13">
        <f>IF($A150="","",$F150*$H150)</f>
        <v/>
      </c>
      <c r="J150" s="12">
        <f>IF($A150="","",LEFT($C150,1))</f>
        <v/>
      </c>
      <c r="K150" s="9" t="n"/>
      <c r="L150" s="9" t="n"/>
      <c r="M150" s="9" t="n"/>
      <c r="N150" s="18">
        <f>IF($A150="","",IF(COUNTIFS(Locations!$A$5:$A$204,$B150,Locations!$C$5:$C$204,$C150)=0,IF($D150=0,"Empty bin confirmed — nothing to record","⚠ stock found in a bin with no record — add the row to Locations"),IF($F150=0,"Match",IF($K150="Yes","Adjusted","⚠ correct the Qty on Locations, then mark this Adjusted"))))</f>
        <v/>
      </c>
    </row>
    <row r="151">
      <c r="A151" s="16" t="n"/>
      <c r="B151" s="9" t="n"/>
      <c r="C151" s="9" t="n"/>
      <c r="D151" s="10" t="n"/>
      <c r="E151" s="14">
        <f>IF($A151="","",SUMIFS(Locations!$D$5:$D$204,Locations!$A$5:$A$204,$B151,Locations!$C$5:$C$204,$C151))</f>
        <v/>
      </c>
      <c r="F151" s="7">
        <f>IF($A151="","",$D151-$E151)</f>
        <v/>
      </c>
      <c r="G151" s="17">
        <f>IF($A151="","",IFERROR($F151/$E151,""))</f>
        <v/>
      </c>
      <c r="H151" s="13">
        <f>IF($A151="","",IFERROR(VLOOKUP($B151,SKUs!$A$5:$E$104,3,FALSE),0))</f>
        <v/>
      </c>
      <c r="I151" s="13">
        <f>IF($A151="","",$F151*$H151)</f>
        <v/>
      </c>
      <c r="J151" s="12">
        <f>IF($A151="","",LEFT($C151,1))</f>
        <v/>
      </c>
      <c r="K151" s="9" t="n"/>
      <c r="L151" s="9" t="n"/>
      <c r="M151" s="9" t="n"/>
      <c r="N151" s="18">
        <f>IF($A151="","",IF(COUNTIFS(Locations!$A$5:$A$204,$B151,Locations!$C$5:$C$204,$C151)=0,IF($D151=0,"Empty bin confirmed — nothing to record","⚠ stock found in a bin with no record — add the row to Locations"),IF($F151=0,"Match",IF($K151="Yes","Adjusted","⚠ correct the Qty on Locations, then mark this Adjusted"))))</f>
        <v/>
      </c>
    </row>
    <row r="152">
      <c r="A152" s="16" t="n"/>
      <c r="B152" s="9" t="n"/>
      <c r="C152" s="9" t="n"/>
      <c r="D152" s="10" t="n"/>
      <c r="E152" s="14">
        <f>IF($A152="","",SUMIFS(Locations!$D$5:$D$204,Locations!$A$5:$A$204,$B152,Locations!$C$5:$C$204,$C152))</f>
        <v/>
      </c>
      <c r="F152" s="7">
        <f>IF($A152="","",$D152-$E152)</f>
        <v/>
      </c>
      <c r="G152" s="17">
        <f>IF($A152="","",IFERROR($F152/$E152,""))</f>
        <v/>
      </c>
      <c r="H152" s="13">
        <f>IF($A152="","",IFERROR(VLOOKUP($B152,SKUs!$A$5:$E$104,3,FALSE),0))</f>
        <v/>
      </c>
      <c r="I152" s="13">
        <f>IF($A152="","",$F152*$H152)</f>
        <v/>
      </c>
      <c r="J152" s="12">
        <f>IF($A152="","",LEFT($C152,1))</f>
        <v/>
      </c>
      <c r="K152" s="9" t="n"/>
      <c r="L152" s="9" t="n"/>
      <c r="M152" s="9" t="n"/>
      <c r="N152" s="18">
        <f>IF($A152="","",IF(COUNTIFS(Locations!$A$5:$A$204,$B152,Locations!$C$5:$C$204,$C152)=0,IF($D152=0,"Empty bin confirmed — nothing to record","⚠ stock found in a bin with no record — add the row to Locations"),IF($F152=0,"Match",IF($K152="Yes","Adjusted","⚠ correct the Qty on Locations, then mark this Adjusted"))))</f>
        <v/>
      </c>
    </row>
    <row r="153">
      <c r="A153" s="16" t="n"/>
      <c r="B153" s="9" t="n"/>
      <c r="C153" s="9" t="n"/>
      <c r="D153" s="10" t="n"/>
      <c r="E153" s="14">
        <f>IF($A153="","",SUMIFS(Locations!$D$5:$D$204,Locations!$A$5:$A$204,$B153,Locations!$C$5:$C$204,$C153))</f>
        <v/>
      </c>
      <c r="F153" s="7">
        <f>IF($A153="","",$D153-$E153)</f>
        <v/>
      </c>
      <c r="G153" s="17">
        <f>IF($A153="","",IFERROR($F153/$E153,""))</f>
        <v/>
      </c>
      <c r="H153" s="13">
        <f>IF($A153="","",IFERROR(VLOOKUP($B153,SKUs!$A$5:$E$104,3,FALSE),0))</f>
        <v/>
      </c>
      <c r="I153" s="13">
        <f>IF($A153="","",$F153*$H153)</f>
        <v/>
      </c>
      <c r="J153" s="12">
        <f>IF($A153="","",LEFT($C153,1))</f>
        <v/>
      </c>
      <c r="K153" s="9" t="n"/>
      <c r="L153" s="9" t="n"/>
      <c r="M153" s="9" t="n"/>
      <c r="N153" s="18">
        <f>IF($A153="","",IF(COUNTIFS(Locations!$A$5:$A$204,$B153,Locations!$C$5:$C$204,$C153)=0,IF($D153=0,"Empty bin confirmed — nothing to record","⚠ stock found in a bin with no record — add the row to Locations"),IF($F153=0,"Match",IF($K153="Yes","Adjusted","⚠ correct the Qty on Locations, then mark this Adjusted"))))</f>
        <v/>
      </c>
    </row>
    <row r="154">
      <c r="A154" s="16" t="n"/>
      <c r="B154" s="9" t="n"/>
      <c r="C154" s="9" t="n"/>
      <c r="D154" s="10" t="n"/>
      <c r="E154" s="14">
        <f>IF($A154="","",SUMIFS(Locations!$D$5:$D$204,Locations!$A$5:$A$204,$B154,Locations!$C$5:$C$204,$C154))</f>
        <v/>
      </c>
      <c r="F154" s="7">
        <f>IF($A154="","",$D154-$E154)</f>
        <v/>
      </c>
      <c r="G154" s="17">
        <f>IF($A154="","",IFERROR($F154/$E154,""))</f>
        <v/>
      </c>
      <c r="H154" s="13">
        <f>IF($A154="","",IFERROR(VLOOKUP($B154,SKUs!$A$5:$E$104,3,FALSE),0))</f>
        <v/>
      </c>
      <c r="I154" s="13">
        <f>IF($A154="","",$F154*$H154)</f>
        <v/>
      </c>
      <c r="J154" s="12">
        <f>IF($A154="","",LEFT($C154,1))</f>
        <v/>
      </c>
      <c r="K154" s="9" t="n"/>
      <c r="L154" s="9" t="n"/>
      <c r="M154" s="9" t="n"/>
      <c r="N154" s="18">
        <f>IF($A154="","",IF(COUNTIFS(Locations!$A$5:$A$204,$B154,Locations!$C$5:$C$204,$C154)=0,IF($D154=0,"Empty bin confirmed — nothing to record","⚠ stock found in a bin with no record — add the row to Locations"),IF($F154=0,"Match",IF($K154="Yes","Adjusted","⚠ correct the Qty on Locations, then mark this Adjusted"))))</f>
        <v/>
      </c>
    </row>
    <row r="156">
      <c r="A156" s="2" t="inlineStr">
        <is>
          <t>Record the counts that matched as well. Bin accuracy over time is the number that tells you whether the process is working, and you cannot compute it from the exceptions alone.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104"/>
  <sheetViews>
    <sheetView workbookViewId="0">
      <pane ySplit="4" topLeftCell="A5" activePane="bottomLeft" state="frozen"/>
      <selection pane="bottomLeft" activeCell="A1" sqref="A1"/>
    </sheetView>
  </sheetViews>
  <sheetFormatPr baseColWidth="8" defaultRowHeight="15"/>
  <cols>
    <col width="13" customWidth="1" min="1" max="1"/>
    <col width="28" customWidth="1" min="2" max="2"/>
    <col width="11" customWidth="1" min="3" max="3"/>
    <col width="8" customWidth="1" min="4" max="4"/>
    <col width="13" customWidth="1" min="5" max="5"/>
    <col width="10" customWidth="1" min="6" max="6"/>
    <col width="13" customWidth="1" min="7" max="7"/>
    <col width="11" customWidth="1" min="8" max="8"/>
    <col width="11" customWidth="1" min="9" max="9"/>
    <col width="30" customWidth="1" min="10" max="10"/>
    <col width="12" customWidth="1" min="11" max="11"/>
    <col width="12" customWidth="1" min="12" max="12"/>
    <col width="14" customWidth="1" min="13" max="13"/>
    <col width="34" customWidth="1" min="14" max="14"/>
    <col width="24" customWidth="1" min="16" max="16"/>
    <col width="14" customWidth="1" min="17" max="17"/>
  </cols>
  <sheetData>
    <row r="1">
      <c r="A1" s="1" t="inlineStr">
        <is>
          <t>SKUs — the item master, and the SKU-level view of stock held in bins</t>
        </is>
      </c>
    </row>
    <row r="2">
      <c r="A2" s="2" t="inlineStr">
        <is>
          <t>Nothing about quantity is typed here. On hand is the sum across every bin, and the Bins holding it column is the string a pick list needs.</t>
        </is>
      </c>
      <c r="P2" s="3" t="inlineStr">
        <is>
          <t>Item master</t>
        </is>
      </c>
    </row>
    <row r="3">
      <c r="P3" s="6" t="inlineStr">
        <is>
          <t>SKUs listed</t>
        </is>
      </c>
      <c r="Q3" s="7">
        <f>COUNTA($A$5:$A$104)</f>
        <v/>
      </c>
    </row>
    <row r="4">
      <c r="A4" s="8" t="inlineStr">
        <is>
          <t>SKU</t>
        </is>
      </c>
      <c r="B4" s="8" t="inlineStr">
        <is>
          <t>Description</t>
        </is>
      </c>
      <c r="C4" s="8" t="inlineStr">
        <is>
          <t>Unit cost</t>
        </is>
      </c>
      <c r="D4" s="8" t="inlineStr">
        <is>
          <t>ABC class</t>
        </is>
      </c>
      <c r="E4" s="8" t="inlineStr">
        <is>
          <t>Count every (days)</t>
        </is>
      </c>
      <c r="F4" s="8" t="inlineStr">
        <is>
          <t>On hand</t>
        </is>
      </c>
      <c r="G4" s="8" t="inlineStr">
        <is>
          <t>Stock value</t>
        </is>
      </c>
      <c r="H4" s="8" t="inlineStr">
        <is>
          <t>Bins with stock</t>
        </is>
      </c>
      <c r="I4" s="8" t="inlineStr">
        <is>
          <t>Bins recorded</t>
        </is>
      </c>
      <c r="J4" s="8" t="inlineStr">
        <is>
          <t>Bins holding it</t>
        </is>
      </c>
      <c r="K4" s="8" t="inlineStr">
        <is>
          <t>Last count</t>
        </is>
      </c>
      <c r="L4" s="8" t="inlineStr">
        <is>
          <t>Next count due</t>
        </is>
      </c>
      <c r="M4" s="8" t="inlineStr">
        <is>
          <t>Count status</t>
        </is>
      </c>
      <c r="N4" s="8" t="inlineStr">
        <is>
          <t>Split</t>
        </is>
      </c>
      <c r="P4" s="6" t="inlineStr">
        <is>
          <t>SKUs with stock</t>
        </is>
      </c>
      <c r="Q4" s="7">
        <f>COUNTIF($F$5:$F$104,"&gt;0")</f>
        <v/>
      </c>
    </row>
    <row r="5">
      <c r="A5" s="9" t="inlineStr">
        <is>
          <t>TSH-BLK-M</t>
        </is>
      </c>
      <c r="B5" s="9" t="inlineStr">
        <is>
          <t>T-shirt, black, size M</t>
        </is>
      </c>
      <c r="C5" s="20" t="n">
        <v>4.2</v>
      </c>
      <c r="D5" s="9" t="inlineStr">
        <is>
          <t>A</t>
        </is>
      </c>
      <c r="E5" s="10" t="n">
        <v>30</v>
      </c>
      <c r="F5" s="7">
        <f>IF($A5="","",SUMIFS(Locations!$D$5:$D$204,Locations!$A$5:$A$204,$A5))</f>
        <v/>
      </c>
      <c r="G5" s="13">
        <f>IF($A5="","",$F5*$C5)</f>
        <v/>
      </c>
      <c r="H5" s="14">
        <f>IF($A5="","",COUNTIFS(Locations!$A$5:$A$204,$A5,Locations!$D$5:$D$204,"&gt;0"))</f>
        <v/>
      </c>
      <c r="I5" s="14">
        <f>IF($A5="","",COUNTIFS(Locations!$A$5:$A$204,$A5))</f>
        <v/>
      </c>
      <c r="J5" s="12">
        <f>IF($A5="","",""&amp;IFERROR(INDEX(Locations!$C$5:$C$204,MATCH($A5&amp;"#1",Locations!$N$5:$N$204,0)),"")&amp;IFERROR(", "&amp;INDEX(Locations!$C$5:$C$204,MATCH($A5&amp;"#2",Locations!$N$5:$N$204,0)),"")&amp;IFERROR(", "&amp;INDEX(Locations!$C$5:$C$204,MATCH($A5&amp;"#3",Locations!$N$5:$N$204,0)),"")&amp;IFERROR(", "&amp;INDEX(Locations!$C$5:$C$204,MATCH($A5&amp;"#4",Locations!$N$5:$N$204,0)),"")&amp;IFERROR(", "&amp;INDEX(Locations!$C$5:$C$204,MATCH($A5&amp;"#5",Locations!$N$5:$N$204,0)),"")&amp;IF($I5&gt;5," +"&amp;($I5-5)&amp;" more",""))</f>
        <v/>
      </c>
      <c r="K5" s="11">
        <f>IF($A5="","",IFERROR(IF(SUMPRODUCT(MAX((Counts!$B$5:$B$154=$A5)*Counts!$A$5:$A$154))=0,"",SUMPRODUCT(MAX((Counts!$B$5:$B$154=$A5)*Counts!$A$5:$A$154))),""))</f>
        <v/>
      </c>
      <c r="L5" s="11">
        <f>IF($A5="","",IF($K5="","",$K5+$E5))</f>
        <v/>
      </c>
      <c r="M5" s="12">
        <f>IF($A5="","",IF($K5="","never counted",IF(TODAY()&gt;$L5,"⚠ count is due","counted")))</f>
        <v/>
      </c>
      <c r="N5" s="12">
        <f>IF($A5="","",IF($H5&gt;1,"split across "&amp;$H5&amp;" bins — sequence the pick",""))</f>
        <v/>
      </c>
      <c r="P5" s="6" t="inlineStr">
        <is>
          <t>SKUs split across bins</t>
        </is>
      </c>
      <c r="Q5" s="7">
        <f>COUNTIF($H$5:$H$104,"&gt;1")</f>
        <v/>
      </c>
    </row>
    <row r="6">
      <c r="A6" s="9" t="inlineStr">
        <is>
          <t>MUG-CER</t>
        </is>
      </c>
      <c r="B6" s="9" t="inlineStr">
        <is>
          <t>Mug, ceramic, 350ml</t>
        </is>
      </c>
      <c r="C6" s="20" t="n">
        <v>2.65</v>
      </c>
      <c r="D6" s="9" t="inlineStr">
        <is>
          <t>B</t>
        </is>
      </c>
      <c r="E6" s="10" t="n">
        <v>90</v>
      </c>
      <c r="F6" s="7">
        <f>IF($A6="","",SUMIFS(Locations!$D$5:$D$204,Locations!$A$5:$A$204,$A6))</f>
        <v/>
      </c>
      <c r="G6" s="13">
        <f>IF($A6="","",$F6*$C6)</f>
        <v/>
      </c>
      <c r="H6" s="14">
        <f>IF($A6="","",COUNTIFS(Locations!$A$5:$A$204,$A6,Locations!$D$5:$D$204,"&gt;0"))</f>
        <v/>
      </c>
      <c r="I6" s="14">
        <f>IF($A6="","",COUNTIFS(Locations!$A$5:$A$204,$A6))</f>
        <v/>
      </c>
      <c r="J6" s="12">
        <f>IF($A6="","",""&amp;IFERROR(INDEX(Locations!$C$5:$C$204,MATCH($A6&amp;"#1",Locations!$N$5:$N$204,0)),"")&amp;IFERROR(", "&amp;INDEX(Locations!$C$5:$C$204,MATCH($A6&amp;"#2",Locations!$N$5:$N$204,0)),"")&amp;IFERROR(", "&amp;INDEX(Locations!$C$5:$C$204,MATCH($A6&amp;"#3",Locations!$N$5:$N$204,0)),"")&amp;IFERROR(", "&amp;INDEX(Locations!$C$5:$C$204,MATCH($A6&amp;"#4",Locations!$N$5:$N$204,0)),"")&amp;IFERROR(", "&amp;INDEX(Locations!$C$5:$C$204,MATCH($A6&amp;"#5",Locations!$N$5:$N$204,0)),"")&amp;IF($I6&gt;5," +"&amp;($I6-5)&amp;" more",""))</f>
        <v/>
      </c>
      <c r="K6" s="11">
        <f>IF($A6="","",IFERROR(IF(SUMPRODUCT(MAX((Counts!$B$5:$B$154=$A6)*Counts!$A$5:$A$154))=0,"",SUMPRODUCT(MAX((Counts!$B$5:$B$154=$A6)*Counts!$A$5:$A$154))),""))</f>
        <v/>
      </c>
      <c r="L6" s="11">
        <f>IF($A6="","",IF($K6="","",$K6+$E6))</f>
        <v/>
      </c>
      <c r="M6" s="12">
        <f>IF($A6="","",IF($K6="","never counted",IF(TODAY()&gt;$L6,"⚠ count is due","counted")))</f>
        <v/>
      </c>
      <c r="N6" s="12">
        <f>IF($A6="","",IF($H6&gt;1,"split across "&amp;$H6&amp;" bins — sequence the pick",""))</f>
        <v/>
      </c>
      <c r="P6" s="6" t="inlineStr">
        <is>
          <t>SKUs with a count due</t>
        </is>
      </c>
      <c r="Q6" s="7">
        <f>COUNTIF($M$5:$M$104,"⚠*")</f>
        <v/>
      </c>
    </row>
    <row r="7">
      <c r="A7" s="9" t="inlineStr">
        <is>
          <t>HDY-GRY-S</t>
        </is>
      </c>
      <c r="B7" s="9" t="inlineStr">
        <is>
          <t>Hoodie, heather grey, size S</t>
        </is>
      </c>
      <c r="C7" s="20" t="n">
        <v>11.8</v>
      </c>
      <c r="D7" s="9" t="inlineStr">
        <is>
          <t>A</t>
        </is>
      </c>
      <c r="E7" s="10" t="n">
        <v>30</v>
      </c>
      <c r="F7" s="7">
        <f>IF($A7="","",SUMIFS(Locations!$D$5:$D$204,Locations!$A$5:$A$204,$A7))</f>
        <v/>
      </c>
      <c r="G7" s="13">
        <f>IF($A7="","",$F7*$C7)</f>
        <v/>
      </c>
      <c r="H7" s="14">
        <f>IF($A7="","",COUNTIFS(Locations!$A$5:$A$204,$A7,Locations!$D$5:$D$204,"&gt;0"))</f>
        <v/>
      </c>
      <c r="I7" s="14">
        <f>IF($A7="","",COUNTIFS(Locations!$A$5:$A$204,$A7))</f>
        <v/>
      </c>
      <c r="J7" s="12">
        <f>IF($A7="","",""&amp;IFERROR(INDEX(Locations!$C$5:$C$204,MATCH($A7&amp;"#1",Locations!$N$5:$N$204,0)),"")&amp;IFERROR(", "&amp;INDEX(Locations!$C$5:$C$204,MATCH($A7&amp;"#2",Locations!$N$5:$N$204,0)),"")&amp;IFERROR(", "&amp;INDEX(Locations!$C$5:$C$204,MATCH($A7&amp;"#3",Locations!$N$5:$N$204,0)),"")&amp;IFERROR(", "&amp;INDEX(Locations!$C$5:$C$204,MATCH($A7&amp;"#4",Locations!$N$5:$N$204,0)),"")&amp;IFERROR(", "&amp;INDEX(Locations!$C$5:$C$204,MATCH($A7&amp;"#5",Locations!$N$5:$N$204,0)),"")&amp;IF($I7&gt;5," +"&amp;($I7-5)&amp;" more",""))</f>
        <v/>
      </c>
      <c r="K7" s="11">
        <f>IF($A7="","",IFERROR(IF(SUMPRODUCT(MAX((Counts!$B$5:$B$154=$A7)*Counts!$A$5:$A$154))=0,"",SUMPRODUCT(MAX((Counts!$B$5:$B$154=$A7)*Counts!$A$5:$A$154))),""))</f>
        <v/>
      </c>
      <c r="L7" s="11">
        <f>IF($A7="","",IF($K7="","",$K7+$E7))</f>
        <v/>
      </c>
      <c r="M7" s="12">
        <f>IF($A7="","",IF($K7="","never counted",IF(TODAY()&gt;$L7,"⚠ count is due","counted")))</f>
        <v/>
      </c>
      <c r="N7" s="12">
        <f>IF($A7="","",IF($H7&gt;1,"split across "&amp;$H7&amp;" bins — sequence the pick",""))</f>
        <v/>
      </c>
      <c r="P7" s="6" t="inlineStr">
        <is>
          <t>SKUs never counted</t>
        </is>
      </c>
      <c r="Q7" s="7">
        <f>COUNTIF($M$5:$M$104,"never counted")</f>
        <v/>
      </c>
    </row>
    <row r="8">
      <c r="A8" s="9" t="inlineStr">
        <is>
          <t>BOX-MAIL-S</t>
        </is>
      </c>
      <c r="B8" s="9" t="inlineStr">
        <is>
          <t>Mailer box, small</t>
        </is>
      </c>
      <c r="C8" s="20" t="n">
        <v>0.34</v>
      </c>
      <c r="D8" s="9" t="inlineStr">
        <is>
          <t>C</t>
        </is>
      </c>
      <c r="E8" s="10" t="n">
        <v>180</v>
      </c>
      <c r="F8" s="7">
        <f>IF($A8="","",SUMIFS(Locations!$D$5:$D$204,Locations!$A$5:$A$204,$A8))</f>
        <v/>
      </c>
      <c r="G8" s="13">
        <f>IF($A8="","",$F8*$C8)</f>
        <v/>
      </c>
      <c r="H8" s="14">
        <f>IF($A8="","",COUNTIFS(Locations!$A$5:$A$204,$A8,Locations!$D$5:$D$204,"&gt;0"))</f>
        <v/>
      </c>
      <c r="I8" s="14">
        <f>IF($A8="","",COUNTIFS(Locations!$A$5:$A$204,$A8))</f>
        <v/>
      </c>
      <c r="J8" s="12">
        <f>IF($A8="","",""&amp;IFERROR(INDEX(Locations!$C$5:$C$204,MATCH($A8&amp;"#1",Locations!$N$5:$N$204,0)),"")&amp;IFERROR(", "&amp;INDEX(Locations!$C$5:$C$204,MATCH($A8&amp;"#2",Locations!$N$5:$N$204,0)),"")&amp;IFERROR(", "&amp;INDEX(Locations!$C$5:$C$204,MATCH($A8&amp;"#3",Locations!$N$5:$N$204,0)),"")&amp;IFERROR(", "&amp;INDEX(Locations!$C$5:$C$204,MATCH($A8&amp;"#4",Locations!$N$5:$N$204,0)),"")&amp;IFERROR(", "&amp;INDEX(Locations!$C$5:$C$204,MATCH($A8&amp;"#5",Locations!$N$5:$N$204,0)),"")&amp;IF($I8&gt;5," +"&amp;($I8-5)&amp;" more",""))</f>
        <v/>
      </c>
      <c r="K8" s="11">
        <f>IF($A8="","",IFERROR(IF(SUMPRODUCT(MAX((Counts!$B$5:$B$154=$A8)*Counts!$A$5:$A$154))=0,"",SUMPRODUCT(MAX((Counts!$B$5:$B$154=$A8)*Counts!$A$5:$A$154))),""))</f>
        <v/>
      </c>
      <c r="L8" s="11">
        <f>IF($A8="","",IF($K8="","",$K8+$E8))</f>
        <v/>
      </c>
      <c r="M8" s="12">
        <f>IF($A8="","",IF($K8="","never counted",IF(TODAY()&gt;$L8,"⚠ count is due","counted")))</f>
        <v/>
      </c>
      <c r="N8" s="12">
        <f>IF($A8="","",IF($H8&gt;1,"split across "&amp;$H8&amp;" bins — sequence the pick",""))</f>
        <v/>
      </c>
      <c r="P8" s="6" t="inlineStr">
        <is>
          <t>Total value on hand</t>
        </is>
      </c>
      <c r="Q8" s="15">
        <f>SUM($G$5:$G$104)</f>
        <v/>
      </c>
    </row>
    <row r="9">
      <c r="A9" s="9" t="n"/>
      <c r="B9" s="9" t="n"/>
      <c r="C9" s="20" t="n"/>
      <c r="D9" s="9" t="n"/>
      <c r="E9" s="10" t="n"/>
      <c r="F9" s="7">
        <f>IF($A9="","",SUMIFS(Locations!$D$5:$D$204,Locations!$A$5:$A$204,$A9))</f>
        <v/>
      </c>
      <c r="G9" s="13">
        <f>IF($A9="","",$F9*$C9)</f>
        <v/>
      </c>
      <c r="H9" s="14">
        <f>IF($A9="","",COUNTIFS(Locations!$A$5:$A$204,$A9,Locations!$D$5:$D$204,"&gt;0"))</f>
        <v/>
      </c>
      <c r="I9" s="14">
        <f>IF($A9="","",COUNTIFS(Locations!$A$5:$A$204,$A9))</f>
        <v/>
      </c>
      <c r="J9" s="12">
        <f>IF($A9="","",""&amp;IFERROR(INDEX(Locations!$C$5:$C$204,MATCH($A9&amp;"#1",Locations!$N$5:$N$204,0)),"")&amp;IFERROR(", "&amp;INDEX(Locations!$C$5:$C$204,MATCH($A9&amp;"#2",Locations!$N$5:$N$204,0)),"")&amp;IFERROR(", "&amp;INDEX(Locations!$C$5:$C$204,MATCH($A9&amp;"#3",Locations!$N$5:$N$204,0)),"")&amp;IFERROR(", "&amp;INDEX(Locations!$C$5:$C$204,MATCH($A9&amp;"#4",Locations!$N$5:$N$204,0)),"")&amp;IFERROR(", "&amp;INDEX(Locations!$C$5:$C$204,MATCH($A9&amp;"#5",Locations!$N$5:$N$204,0)),"")&amp;IF($I9&gt;5," +"&amp;($I9-5)&amp;" more",""))</f>
        <v/>
      </c>
      <c r="K9" s="11">
        <f>IF($A9="","",IFERROR(IF(SUMPRODUCT(MAX((Counts!$B$5:$B$154=$A9)*Counts!$A$5:$A$154))=0,"",SUMPRODUCT(MAX((Counts!$B$5:$B$154=$A9)*Counts!$A$5:$A$154))),""))</f>
        <v/>
      </c>
      <c r="L9" s="11">
        <f>IF($A9="","",IF($K9="","",$K9+$E9))</f>
        <v/>
      </c>
      <c r="M9" s="12">
        <f>IF($A9="","",IF($K9="","never counted",IF(TODAY()&gt;$L9,"⚠ count is due","counted")))</f>
        <v/>
      </c>
      <c r="N9" s="12">
        <f>IF($A9="","",IF($H9&gt;1,"split across "&amp;$H9&amp;" bins — sequence the pick",""))</f>
        <v/>
      </c>
    </row>
    <row r="10">
      <c r="A10" s="9" t="n"/>
      <c r="B10" s="9" t="n"/>
      <c r="C10" s="20" t="n"/>
      <c r="D10" s="9" t="n"/>
      <c r="E10" s="10" t="n"/>
      <c r="F10" s="7">
        <f>IF($A10="","",SUMIFS(Locations!$D$5:$D$204,Locations!$A$5:$A$204,$A10))</f>
        <v/>
      </c>
      <c r="G10" s="13">
        <f>IF($A10="","",$F10*$C10)</f>
        <v/>
      </c>
      <c r="H10" s="14">
        <f>IF($A10="","",COUNTIFS(Locations!$A$5:$A$204,$A10,Locations!$D$5:$D$204,"&gt;0"))</f>
        <v/>
      </c>
      <c r="I10" s="14">
        <f>IF($A10="","",COUNTIFS(Locations!$A$5:$A$204,$A10))</f>
        <v/>
      </c>
      <c r="J10" s="12">
        <f>IF($A10="","",""&amp;IFERROR(INDEX(Locations!$C$5:$C$204,MATCH($A10&amp;"#1",Locations!$N$5:$N$204,0)),"")&amp;IFERROR(", "&amp;INDEX(Locations!$C$5:$C$204,MATCH($A10&amp;"#2",Locations!$N$5:$N$204,0)),"")&amp;IFERROR(", "&amp;INDEX(Locations!$C$5:$C$204,MATCH($A10&amp;"#3",Locations!$N$5:$N$204,0)),"")&amp;IFERROR(", "&amp;INDEX(Locations!$C$5:$C$204,MATCH($A10&amp;"#4",Locations!$N$5:$N$204,0)),"")&amp;IFERROR(", "&amp;INDEX(Locations!$C$5:$C$204,MATCH($A10&amp;"#5",Locations!$N$5:$N$204,0)),"")&amp;IF($I10&gt;5," +"&amp;($I10-5)&amp;" more",""))</f>
        <v/>
      </c>
      <c r="K10" s="11">
        <f>IF($A10="","",IFERROR(IF(SUMPRODUCT(MAX((Counts!$B$5:$B$154=$A10)*Counts!$A$5:$A$154))=0,"",SUMPRODUCT(MAX((Counts!$B$5:$B$154=$A10)*Counts!$A$5:$A$154))),""))</f>
        <v/>
      </c>
      <c r="L10" s="11">
        <f>IF($A10="","",IF($K10="","",$K10+$E10))</f>
        <v/>
      </c>
      <c r="M10" s="12">
        <f>IF($A10="","",IF($K10="","never counted",IF(TODAY()&gt;$L10,"⚠ count is due","counted")))</f>
        <v/>
      </c>
      <c r="N10" s="12">
        <f>IF($A10="","",IF($H10&gt;1,"split across "&amp;$H10&amp;" bins — sequence the pick",""))</f>
        <v/>
      </c>
    </row>
    <row r="11">
      <c r="A11" s="9" t="n"/>
      <c r="B11" s="9" t="n"/>
      <c r="C11" s="20" t="n"/>
      <c r="D11" s="9" t="n"/>
      <c r="E11" s="10" t="n"/>
      <c r="F11" s="7">
        <f>IF($A11="","",SUMIFS(Locations!$D$5:$D$204,Locations!$A$5:$A$204,$A11))</f>
        <v/>
      </c>
      <c r="G11" s="13">
        <f>IF($A11="","",$F11*$C11)</f>
        <v/>
      </c>
      <c r="H11" s="14">
        <f>IF($A11="","",COUNTIFS(Locations!$A$5:$A$204,$A11,Locations!$D$5:$D$204,"&gt;0"))</f>
        <v/>
      </c>
      <c r="I11" s="14">
        <f>IF($A11="","",COUNTIFS(Locations!$A$5:$A$204,$A11))</f>
        <v/>
      </c>
      <c r="J11" s="12">
        <f>IF($A11="","",""&amp;IFERROR(INDEX(Locations!$C$5:$C$204,MATCH($A11&amp;"#1",Locations!$N$5:$N$204,0)),"")&amp;IFERROR(", "&amp;INDEX(Locations!$C$5:$C$204,MATCH($A11&amp;"#2",Locations!$N$5:$N$204,0)),"")&amp;IFERROR(", "&amp;INDEX(Locations!$C$5:$C$204,MATCH($A11&amp;"#3",Locations!$N$5:$N$204,0)),"")&amp;IFERROR(", "&amp;INDEX(Locations!$C$5:$C$204,MATCH($A11&amp;"#4",Locations!$N$5:$N$204,0)),"")&amp;IFERROR(", "&amp;INDEX(Locations!$C$5:$C$204,MATCH($A11&amp;"#5",Locations!$N$5:$N$204,0)),"")&amp;IF($I11&gt;5," +"&amp;($I11-5)&amp;" more",""))</f>
        <v/>
      </c>
      <c r="K11" s="11">
        <f>IF($A11="","",IFERROR(IF(SUMPRODUCT(MAX((Counts!$B$5:$B$154=$A11)*Counts!$A$5:$A$154))=0,"",SUMPRODUCT(MAX((Counts!$B$5:$B$154=$A11)*Counts!$A$5:$A$154))),""))</f>
        <v/>
      </c>
      <c r="L11" s="11">
        <f>IF($A11="","",IF($K11="","",$K11+$E11))</f>
        <v/>
      </c>
      <c r="M11" s="12">
        <f>IF($A11="","",IF($K11="","never counted",IF(TODAY()&gt;$L11,"⚠ count is due","counted")))</f>
        <v/>
      </c>
      <c r="N11" s="12">
        <f>IF($A11="","",IF($H11&gt;1,"split across "&amp;$H11&amp;" bins — sequence the pick",""))</f>
        <v/>
      </c>
    </row>
    <row r="12">
      <c r="A12" s="9" t="n"/>
      <c r="B12" s="9" t="n"/>
      <c r="C12" s="20" t="n"/>
      <c r="D12" s="9" t="n"/>
      <c r="E12" s="10" t="n"/>
      <c r="F12" s="7">
        <f>IF($A12="","",SUMIFS(Locations!$D$5:$D$204,Locations!$A$5:$A$204,$A12))</f>
        <v/>
      </c>
      <c r="G12" s="13">
        <f>IF($A12="","",$F12*$C12)</f>
        <v/>
      </c>
      <c r="H12" s="14">
        <f>IF($A12="","",COUNTIFS(Locations!$A$5:$A$204,$A12,Locations!$D$5:$D$204,"&gt;0"))</f>
        <v/>
      </c>
      <c r="I12" s="14">
        <f>IF($A12="","",COUNTIFS(Locations!$A$5:$A$204,$A12))</f>
        <v/>
      </c>
      <c r="J12" s="12">
        <f>IF($A12="","",""&amp;IFERROR(INDEX(Locations!$C$5:$C$204,MATCH($A12&amp;"#1",Locations!$N$5:$N$204,0)),"")&amp;IFERROR(", "&amp;INDEX(Locations!$C$5:$C$204,MATCH($A12&amp;"#2",Locations!$N$5:$N$204,0)),"")&amp;IFERROR(", "&amp;INDEX(Locations!$C$5:$C$204,MATCH($A12&amp;"#3",Locations!$N$5:$N$204,0)),"")&amp;IFERROR(", "&amp;INDEX(Locations!$C$5:$C$204,MATCH($A12&amp;"#4",Locations!$N$5:$N$204,0)),"")&amp;IFERROR(", "&amp;INDEX(Locations!$C$5:$C$204,MATCH($A12&amp;"#5",Locations!$N$5:$N$204,0)),"")&amp;IF($I12&gt;5," +"&amp;($I12-5)&amp;" more",""))</f>
        <v/>
      </c>
      <c r="K12" s="11">
        <f>IF($A12="","",IFERROR(IF(SUMPRODUCT(MAX((Counts!$B$5:$B$154=$A12)*Counts!$A$5:$A$154))=0,"",SUMPRODUCT(MAX((Counts!$B$5:$B$154=$A12)*Counts!$A$5:$A$154))),""))</f>
        <v/>
      </c>
      <c r="L12" s="11">
        <f>IF($A12="","",IF($K12="","",$K12+$E12))</f>
        <v/>
      </c>
      <c r="M12" s="12">
        <f>IF($A12="","",IF($K12="","never counted",IF(TODAY()&gt;$L12,"⚠ count is due","counted")))</f>
        <v/>
      </c>
      <c r="N12" s="12">
        <f>IF($A12="","",IF($H12&gt;1,"split across "&amp;$H12&amp;" bins — sequence the pick",""))</f>
        <v/>
      </c>
    </row>
    <row r="13">
      <c r="A13" s="9" t="n"/>
      <c r="B13" s="9" t="n"/>
      <c r="C13" s="20" t="n"/>
      <c r="D13" s="9" t="n"/>
      <c r="E13" s="10" t="n"/>
      <c r="F13" s="7">
        <f>IF($A13="","",SUMIFS(Locations!$D$5:$D$204,Locations!$A$5:$A$204,$A13))</f>
        <v/>
      </c>
      <c r="G13" s="13">
        <f>IF($A13="","",$F13*$C13)</f>
        <v/>
      </c>
      <c r="H13" s="14">
        <f>IF($A13="","",COUNTIFS(Locations!$A$5:$A$204,$A13,Locations!$D$5:$D$204,"&gt;0"))</f>
        <v/>
      </c>
      <c r="I13" s="14">
        <f>IF($A13="","",COUNTIFS(Locations!$A$5:$A$204,$A13))</f>
        <v/>
      </c>
      <c r="J13" s="12">
        <f>IF($A13="","",""&amp;IFERROR(INDEX(Locations!$C$5:$C$204,MATCH($A13&amp;"#1",Locations!$N$5:$N$204,0)),"")&amp;IFERROR(", "&amp;INDEX(Locations!$C$5:$C$204,MATCH($A13&amp;"#2",Locations!$N$5:$N$204,0)),"")&amp;IFERROR(", "&amp;INDEX(Locations!$C$5:$C$204,MATCH($A13&amp;"#3",Locations!$N$5:$N$204,0)),"")&amp;IFERROR(", "&amp;INDEX(Locations!$C$5:$C$204,MATCH($A13&amp;"#4",Locations!$N$5:$N$204,0)),"")&amp;IFERROR(", "&amp;INDEX(Locations!$C$5:$C$204,MATCH($A13&amp;"#5",Locations!$N$5:$N$204,0)),"")&amp;IF($I13&gt;5," +"&amp;($I13-5)&amp;" more",""))</f>
        <v/>
      </c>
      <c r="K13" s="11">
        <f>IF($A13="","",IFERROR(IF(SUMPRODUCT(MAX((Counts!$B$5:$B$154=$A13)*Counts!$A$5:$A$154))=0,"",SUMPRODUCT(MAX((Counts!$B$5:$B$154=$A13)*Counts!$A$5:$A$154))),""))</f>
        <v/>
      </c>
      <c r="L13" s="11">
        <f>IF($A13="","",IF($K13="","",$K13+$E13))</f>
        <v/>
      </c>
      <c r="M13" s="12">
        <f>IF($A13="","",IF($K13="","never counted",IF(TODAY()&gt;$L13,"⚠ count is due","counted")))</f>
        <v/>
      </c>
      <c r="N13" s="12">
        <f>IF($A13="","",IF($H13&gt;1,"split across "&amp;$H13&amp;" bins — sequence the pick",""))</f>
        <v/>
      </c>
    </row>
    <row r="14">
      <c r="A14" s="9" t="n"/>
      <c r="B14" s="9" t="n"/>
      <c r="C14" s="20" t="n"/>
      <c r="D14" s="9" t="n"/>
      <c r="E14" s="10" t="n"/>
      <c r="F14" s="7">
        <f>IF($A14="","",SUMIFS(Locations!$D$5:$D$204,Locations!$A$5:$A$204,$A14))</f>
        <v/>
      </c>
      <c r="G14" s="13">
        <f>IF($A14="","",$F14*$C14)</f>
        <v/>
      </c>
      <c r="H14" s="14">
        <f>IF($A14="","",COUNTIFS(Locations!$A$5:$A$204,$A14,Locations!$D$5:$D$204,"&gt;0"))</f>
        <v/>
      </c>
      <c r="I14" s="14">
        <f>IF($A14="","",COUNTIFS(Locations!$A$5:$A$204,$A14))</f>
        <v/>
      </c>
      <c r="J14" s="12">
        <f>IF($A14="","",""&amp;IFERROR(INDEX(Locations!$C$5:$C$204,MATCH($A14&amp;"#1",Locations!$N$5:$N$204,0)),"")&amp;IFERROR(", "&amp;INDEX(Locations!$C$5:$C$204,MATCH($A14&amp;"#2",Locations!$N$5:$N$204,0)),"")&amp;IFERROR(", "&amp;INDEX(Locations!$C$5:$C$204,MATCH($A14&amp;"#3",Locations!$N$5:$N$204,0)),"")&amp;IFERROR(", "&amp;INDEX(Locations!$C$5:$C$204,MATCH($A14&amp;"#4",Locations!$N$5:$N$204,0)),"")&amp;IFERROR(", "&amp;INDEX(Locations!$C$5:$C$204,MATCH($A14&amp;"#5",Locations!$N$5:$N$204,0)),"")&amp;IF($I14&gt;5," +"&amp;($I14-5)&amp;" more",""))</f>
        <v/>
      </c>
      <c r="K14" s="11">
        <f>IF($A14="","",IFERROR(IF(SUMPRODUCT(MAX((Counts!$B$5:$B$154=$A14)*Counts!$A$5:$A$154))=0,"",SUMPRODUCT(MAX((Counts!$B$5:$B$154=$A14)*Counts!$A$5:$A$154))),""))</f>
        <v/>
      </c>
      <c r="L14" s="11">
        <f>IF($A14="","",IF($K14="","",$K14+$E14))</f>
        <v/>
      </c>
      <c r="M14" s="12">
        <f>IF($A14="","",IF($K14="","never counted",IF(TODAY()&gt;$L14,"⚠ count is due","counted")))</f>
        <v/>
      </c>
      <c r="N14" s="12">
        <f>IF($A14="","",IF($H14&gt;1,"split across "&amp;$H14&amp;" bins — sequence the pick",""))</f>
        <v/>
      </c>
    </row>
    <row r="15">
      <c r="A15" s="9" t="n"/>
      <c r="B15" s="9" t="n"/>
      <c r="C15" s="20" t="n"/>
      <c r="D15" s="9" t="n"/>
      <c r="E15" s="10" t="n"/>
      <c r="F15" s="7">
        <f>IF($A15="","",SUMIFS(Locations!$D$5:$D$204,Locations!$A$5:$A$204,$A15))</f>
        <v/>
      </c>
      <c r="G15" s="13">
        <f>IF($A15="","",$F15*$C15)</f>
        <v/>
      </c>
      <c r="H15" s="14">
        <f>IF($A15="","",COUNTIFS(Locations!$A$5:$A$204,$A15,Locations!$D$5:$D$204,"&gt;0"))</f>
        <v/>
      </c>
      <c r="I15" s="14">
        <f>IF($A15="","",COUNTIFS(Locations!$A$5:$A$204,$A15))</f>
        <v/>
      </c>
      <c r="J15" s="12">
        <f>IF($A15="","",""&amp;IFERROR(INDEX(Locations!$C$5:$C$204,MATCH($A15&amp;"#1",Locations!$N$5:$N$204,0)),"")&amp;IFERROR(", "&amp;INDEX(Locations!$C$5:$C$204,MATCH($A15&amp;"#2",Locations!$N$5:$N$204,0)),"")&amp;IFERROR(", "&amp;INDEX(Locations!$C$5:$C$204,MATCH($A15&amp;"#3",Locations!$N$5:$N$204,0)),"")&amp;IFERROR(", "&amp;INDEX(Locations!$C$5:$C$204,MATCH($A15&amp;"#4",Locations!$N$5:$N$204,0)),"")&amp;IFERROR(", "&amp;INDEX(Locations!$C$5:$C$204,MATCH($A15&amp;"#5",Locations!$N$5:$N$204,0)),"")&amp;IF($I15&gt;5," +"&amp;($I15-5)&amp;" more",""))</f>
        <v/>
      </c>
      <c r="K15" s="11">
        <f>IF($A15="","",IFERROR(IF(SUMPRODUCT(MAX((Counts!$B$5:$B$154=$A15)*Counts!$A$5:$A$154))=0,"",SUMPRODUCT(MAX((Counts!$B$5:$B$154=$A15)*Counts!$A$5:$A$154))),""))</f>
        <v/>
      </c>
      <c r="L15" s="11">
        <f>IF($A15="","",IF($K15="","",$K15+$E15))</f>
        <v/>
      </c>
      <c r="M15" s="12">
        <f>IF($A15="","",IF($K15="","never counted",IF(TODAY()&gt;$L15,"⚠ count is due","counted")))</f>
        <v/>
      </c>
      <c r="N15" s="12">
        <f>IF($A15="","",IF($H15&gt;1,"split across "&amp;$H15&amp;" bins — sequence the pick",""))</f>
        <v/>
      </c>
    </row>
    <row r="16">
      <c r="A16" s="9" t="n"/>
      <c r="B16" s="9" t="n"/>
      <c r="C16" s="20" t="n"/>
      <c r="D16" s="9" t="n"/>
      <c r="E16" s="10" t="n"/>
      <c r="F16" s="7">
        <f>IF($A16="","",SUMIFS(Locations!$D$5:$D$204,Locations!$A$5:$A$204,$A16))</f>
        <v/>
      </c>
      <c r="G16" s="13">
        <f>IF($A16="","",$F16*$C16)</f>
        <v/>
      </c>
      <c r="H16" s="14">
        <f>IF($A16="","",COUNTIFS(Locations!$A$5:$A$204,$A16,Locations!$D$5:$D$204,"&gt;0"))</f>
        <v/>
      </c>
      <c r="I16" s="14">
        <f>IF($A16="","",COUNTIFS(Locations!$A$5:$A$204,$A16))</f>
        <v/>
      </c>
      <c r="J16" s="12">
        <f>IF($A16="","",""&amp;IFERROR(INDEX(Locations!$C$5:$C$204,MATCH($A16&amp;"#1",Locations!$N$5:$N$204,0)),"")&amp;IFERROR(", "&amp;INDEX(Locations!$C$5:$C$204,MATCH($A16&amp;"#2",Locations!$N$5:$N$204,0)),"")&amp;IFERROR(", "&amp;INDEX(Locations!$C$5:$C$204,MATCH($A16&amp;"#3",Locations!$N$5:$N$204,0)),"")&amp;IFERROR(", "&amp;INDEX(Locations!$C$5:$C$204,MATCH($A16&amp;"#4",Locations!$N$5:$N$204,0)),"")&amp;IFERROR(", "&amp;INDEX(Locations!$C$5:$C$204,MATCH($A16&amp;"#5",Locations!$N$5:$N$204,0)),"")&amp;IF($I16&gt;5," +"&amp;($I16-5)&amp;" more",""))</f>
        <v/>
      </c>
      <c r="K16" s="11">
        <f>IF($A16="","",IFERROR(IF(SUMPRODUCT(MAX((Counts!$B$5:$B$154=$A16)*Counts!$A$5:$A$154))=0,"",SUMPRODUCT(MAX((Counts!$B$5:$B$154=$A16)*Counts!$A$5:$A$154))),""))</f>
        <v/>
      </c>
      <c r="L16" s="11">
        <f>IF($A16="","",IF($K16="","",$K16+$E16))</f>
        <v/>
      </c>
      <c r="M16" s="12">
        <f>IF($A16="","",IF($K16="","never counted",IF(TODAY()&gt;$L16,"⚠ count is due","counted")))</f>
        <v/>
      </c>
      <c r="N16" s="12">
        <f>IF($A16="","",IF($H16&gt;1,"split across "&amp;$H16&amp;" bins — sequence the pick",""))</f>
        <v/>
      </c>
    </row>
    <row r="17">
      <c r="A17" s="9" t="n"/>
      <c r="B17" s="9" t="n"/>
      <c r="C17" s="20" t="n"/>
      <c r="D17" s="9" t="n"/>
      <c r="E17" s="10" t="n"/>
      <c r="F17" s="7">
        <f>IF($A17="","",SUMIFS(Locations!$D$5:$D$204,Locations!$A$5:$A$204,$A17))</f>
        <v/>
      </c>
      <c r="G17" s="13">
        <f>IF($A17="","",$F17*$C17)</f>
        <v/>
      </c>
      <c r="H17" s="14">
        <f>IF($A17="","",COUNTIFS(Locations!$A$5:$A$204,$A17,Locations!$D$5:$D$204,"&gt;0"))</f>
        <v/>
      </c>
      <c r="I17" s="14">
        <f>IF($A17="","",COUNTIFS(Locations!$A$5:$A$204,$A17))</f>
        <v/>
      </c>
      <c r="J17" s="12">
        <f>IF($A17="","",""&amp;IFERROR(INDEX(Locations!$C$5:$C$204,MATCH($A17&amp;"#1",Locations!$N$5:$N$204,0)),"")&amp;IFERROR(", "&amp;INDEX(Locations!$C$5:$C$204,MATCH($A17&amp;"#2",Locations!$N$5:$N$204,0)),"")&amp;IFERROR(", "&amp;INDEX(Locations!$C$5:$C$204,MATCH($A17&amp;"#3",Locations!$N$5:$N$204,0)),"")&amp;IFERROR(", "&amp;INDEX(Locations!$C$5:$C$204,MATCH($A17&amp;"#4",Locations!$N$5:$N$204,0)),"")&amp;IFERROR(", "&amp;INDEX(Locations!$C$5:$C$204,MATCH($A17&amp;"#5",Locations!$N$5:$N$204,0)),"")&amp;IF($I17&gt;5," +"&amp;($I17-5)&amp;" more",""))</f>
        <v/>
      </c>
      <c r="K17" s="11">
        <f>IF($A17="","",IFERROR(IF(SUMPRODUCT(MAX((Counts!$B$5:$B$154=$A17)*Counts!$A$5:$A$154))=0,"",SUMPRODUCT(MAX((Counts!$B$5:$B$154=$A17)*Counts!$A$5:$A$154))),""))</f>
        <v/>
      </c>
      <c r="L17" s="11">
        <f>IF($A17="","",IF($K17="","",$K17+$E17))</f>
        <v/>
      </c>
      <c r="M17" s="12">
        <f>IF($A17="","",IF($K17="","never counted",IF(TODAY()&gt;$L17,"⚠ count is due","counted")))</f>
        <v/>
      </c>
      <c r="N17" s="12">
        <f>IF($A17="","",IF($H17&gt;1,"split across "&amp;$H17&amp;" bins — sequence the pick",""))</f>
        <v/>
      </c>
    </row>
    <row r="18">
      <c r="A18" s="9" t="n"/>
      <c r="B18" s="9" t="n"/>
      <c r="C18" s="20" t="n"/>
      <c r="D18" s="9" t="n"/>
      <c r="E18" s="10" t="n"/>
      <c r="F18" s="7">
        <f>IF($A18="","",SUMIFS(Locations!$D$5:$D$204,Locations!$A$5:$A$204,$A18))</f>
        <v/>
      </c>
      <c r="G18" s="13">
        <f>IF($A18="","",$F18*$C18)</f>
        <v/>
      </c>
      <c r="H18" s="14">
        <f>IF($A18="","",COUNTIFS(Locations!$A$5:$A$204,$A18,Locations!$D$5:$D$204,"&gt;0"))</f>
        <v/>
      </c>
      <c r="I18" s="14">
        <f>IF($A18="","",COUNTIFS(Locations!$A$5:$A$204,$A18))</f>
        <v/>
      </c>
      <c r="J18" s="12">
        <f>IF($A18="","",""&amp;IFERROR(INDEX(Locations!$C$5:$C$204,MATCH($A18&amp;"#1",Locations!$N$5:$N$204,0)),"")&amp;IFERROR(", "&amp;INDEX(Locations!$C$5:$C$204,MATCH($A18&amp;"#2",Locations!$N$5:$N$204,0)),"")&amp;IFERROR(", "&amp;INDEX(Locations!$C$5:$C$204,MATCH($A18&amp;"#3",Locations!$N$5:$N$204,0)),"")&amp;IFERROR(", "&amp;INDEX(Locations!$C$5:$C$204,MATCH($A18&amp;"#4",Locations!$N$5:$N$204,0)),"")&amp;IFERROR(", "&amp;INDEX(Locations!$C$5:$C$204,MATCH($A18&amp;"#5",Locations!$N$5:$N$204,0)),"")&amp;IF($I18&gt;5," +"&amp;($I18-5)&amp;" more",""))</f>
        <v/>
      </c>
      <c r="K18" s="11">
        <f>IF($A18="","",IFERROR(IF(SUMPRODUCT(MAX((Counts!$B$5:$B$154=$A18)*Counts!$A$5:$A$154))=0,"",SUMPRODUCT(MAX((Counts!$B$5:$B$154=$A18)*Counts!$A$5:$A$154))),""))</f>
        <v/>
      </c>
      <c r="L18" s="11">
        <f>IF($A18="","",IF($K18="","",$K18+$E18))</f>
        <v/>
      </c>
      <c r="M18" s="12">
        <f>IF($A18="","",IF($K18="","never counted",IF(TODAY()&gt;$L18,"⚠ count is due","counted")))</f>
        <v/>
      </c>
      <c r="N18" s="12">
        <f>IF($A18="","",IF($H18&gt;1,"split across "&amp;$H18&amp;" bins — sequence the pick",""))</f>
        <v/>
      </c>
    </row>
    <row r="19">
      <c r="A19" s="9" t="n"/>
      <c r="B19" s="9" t="n"/>
      <c r="C19" s="20" t="n"/>
      <c r="D19" s="9" t="n"/>
      <c r="E19" s="10" t="n"/>
      <c r="F19" s="7">
        <f>IF($A19="","",SUMIFS(Locations!$D$5:$D$204,Locations!$A$5:$A$204,$A19))</f>
        <v/>
      </c>
      <c r="G19" s="13">
        <f>IF($A19="","",$F19*$C19)</f>
        <v/>
      </c>
      <c r="H19" s="14">
        <f>IF($A19="","",COUNTIFS(Locations!$A$5:$A$204,$A19,Locations!$D$5:$D$204,"&gt;0"))</f>
        <v/>
      </c>
      <c r="I19" s="14">
        <f>IF($A19="","",COUNTIFS(Locations!$A$5:$A$204,$A19))</f>
        <v/>
      </c>
      <c r="J19" s="12">
        <f>IF($A19="","",""&amp;IFERROR(INDEX(Locations!$C$5:$C$204,MATCH($A19&amp;"#1",Locations!$N$5:$N$204,0)),"")&amp;IFERROR(", "&amp;INDEX(Locations!$C$5:$C$204,MATCH($A19&amp;"#2",Locations!$N$5:$N$204,0)),"")&amp;IFERROR(", "&amp;INDEX(Locations!$C$5:$C$204,MATCH($A19&amp;"#3",Locations!$N$5:$N$204,0)),"")&amp;IFERROR(", "&amp;INDEX(Locations!$C$5:$C$204,MATCH($A19&amp;"#4",Locations!$N$5:$N$204,0)),"")&amp;IFERROR(", "&amp;INDEX(Locations!$C$5:$C$204,MATCH($A19&amp;"#5",Locations!$N$5:$N$204,0)),"")&amp;IF($I19&gt;5," +"&amp;($I19-5)&amp;" more",""))</f>
        <v/>
      </c>
      <c r="K19" s="11">
        <f>IF($A19="","",IFERROR(IF(SUMPRODUCT(MAX((Counts!$B$5:$B$154=$A19)*Counts!$A$5:$A$154))=0,"",SUMPRODUCT(MAX((Counts!$B$5:$B$154=$A19)*Counts!$A$5:$A$154))),""))</f>
        <v/>
      </c>
      <c r="L19" s="11">
        <f>IF($A19="","",IF($K19="","",$K19+$E19))</f>
        <v/>
      </c>
      <c r="M19" s="12">
        <f>IF($A19="","",IF($K19="","never counted",IF(TODAY()&gt;$L19,"⚠ count is due","counted")))</f>
        <v/>
      </c>
      <c r="N19" s="12">
        <f>IF($A19="","",IF($H19&gt;1,"split across "&amp;$H19&amp;" bins — sequence the pick",""))</f>
        <v/>
      </c>
    </row>
    <row r="20">
      <c r="A20" s="9" t="n"/>
      <c r="B20" s="9" t="n"/>
      <c r="C20" s="20" t="n"/>
      <c r="D20" s="9" t="n"/>
      <c r="E20" s="10" t="n"/>
      <c r="F20" s="7">
        <f>IF($A20="","",SUMIFS(Locations!$D$5:$D$204,Locations!$A$5:$A$204,$A20))</f>
        <v/>
      </c>
      <c r="G20" s="13">
        <f>IF($A20="","",$F20*$C20)</f>
        <v/>
      </c>
      <c r="H20" s="14">
        <f>IF($A20="","",COUNTIFS(Locations!$A$5:$A$204,$A20,Locations!$D$5:$D$204,"&gt;0"))</f>
        <v/>
      </c>
      <c r="I20" s="14">
        <f>IF($A20="","",COUNTIFS(Locations!$A$5:$A$204,$A20))</f>
        <v/>
      </c>
      <c r="J20" s="12">
        <f>IF($A20="","",""&amp;IFERROR(INDEX(Locations!$C$5:$C$204,MATCH($A20&amp;"#1",Locations!$N$5:$N$204,0)),"")&amp;IFERROR(", "&amp;INDEX(Locations!$C$5:$C$204,MATCH($A20&amp;"#2",Locations!$N$5:$N$204,0)),"")&amp;IFERROR(", "&amp;INDEX(Locations!$C$5:$C$204,MATCH($A20&amp;"#3",Locations!$N$5:$N$204,0)),"")&amp;IFERROR(", "&amp;INDEX(Locations!$C$5:$C$204,MATCH($A20&amp;"#4",Locations!$N$5:$N$204,0)),"")&amp;IFERROR(", "&amp;INDEX(Locations!$C$5:$C$204,MATCH($A20&amp;"#5",Locations!$N$5:$N$204,0)),"")&amp;IF($I20&gt;5," +"&amp;($I20-5)&amp;" more",""))</f>
        <v/>
      </c>
      <c r="K20" s="11">
        <f>IF($A20="","",IFERROR(IF(SUMPRODUCT(MAX((Counts!$B$5:$B$154=$A20)*Counts!$A$5:$A$154))=0,"",SUMPRODUCT(MAX((Counts!$B$5:$B$154=$A20)*Counts!$A$5:$A$154))),""))</f>
        <v/>
      </c>
      <c r="L20" s="11">
        <f>IF($A20="","",IF($K20="","",$K20+$E20))</f>
        <v/>
      </c>
      <c r="M20" s="12">
        <f>IF($A20="","",IF($K20="","never counted",IF(TODAY()&gt;$L20,"⚠ count is due","counted")))</f>
        <v/>
      </c>
      <c r="N20" s="12">
        <f>IF($A20="","",IF($H20&gt;1,"split across "&amp;$H20&amp;" bins — sequence the pick",""))</f>
        <v/>
      </c>
    </row>
    <row r="21">
      <c r="A21" s="9" t="n"/>
      <c r="B21" s="9" t="n"/>
      <c r="C21" s="20" t="n"/>
      <c r="D21" s="9" t="n"/>
      <c r="E21" s="10" t="n"/>
      <c r="F21" s="7">
        <f>IF($A21="","",SUMIFS(Locations!$D$5:$D$204,Locations!$A$5:$A$204,$A21))</f>
        <v/>
      </c>
      <c r="G21" s="13">
        <f>IF($A21="","",$F21*$C21)</f>
        <v/>
      </c>
      <c r="H21" s="14">
        <f>IF($A21="","",COUNTIFS(Locations!$A$5:$A$204,$A21,Locations!$D$5:$D$204,"&gt;0"))</f>
        <v/>
      </c>
      <c r="I21" s="14">
        <f>IF($A21="","",COUNTIFS(Locations!$A$5:$A$204,$A21))</f>
        <v/>
      </c>
      <c r="J21" s="12">
        <f>IF($A21="","",""&amp;IFERROR(INDEX(Locations!$C$5:$C$204,MATCH($A21&amp;"#1",Locations!$N$5:$N$204,0)),"")&amp;IFERROR(", "&amp;INDEX(Locations!$C$5:$C$204,MATCH($A21&amp;"#2",Locations!$N$5:$N$204,0)),"")&amp;IFERROR(", "&amp;INDEX(Locations!$C$5:$C$204,MATCH($A21&amp;"#3",Locations!$N$5:$N$204,0)),"")&amp;IFERROR(", "&amp;INDEX(Locations!$C$5:$C$204,MATCH($A21&amp;"#4",Locations!$N$5:$N$204,0)),"")&amp;IFERROR(", "&amp;INDEX(Locations!$C$5:$C$204,MATCH($A21&amp;"#5",Locations!$N$5:$N$204,0)),"")&amp;IF($I21&gt;5," +"&amp;($I21-5)&amp;" more",""))</f>
        <v/>
      </c>
      <c r="K21" s="11">
        <f>IF($A21="","",IFERROR(IF(SUMPRODUCT(MAX((Counts!$B$5:$B$154=$A21)*Counts!$A$5:$A$154))=0,"",SUMPRODUCT(MAX((Counts!$B$5:$B$154=$A21)*Counts!$A$5:$A$154))),""))</f>
        <v/>
      </c>
      <c r="L21" s="11">
        <f>IF($A21="","",IF($K21="","",$K21+$E21))</f>
        <v/>
      </c>
      <c r="M21" s="12">
        <f>IF($A21="","",IF($K21="","never counted",IF(TODAY()&gt;$L21,"⚠ count is due","counted")))</f>
        <v/>
      </c>
      <c r="N21" s="12">
        <f>IF($A21="","",IF($H21&gt;1,"split across "&amp;$H21&amp;" bins — sequence the pick",""))</f>
        <v/>
      </c>
    </row>
    <row r="22">
      <c r="A22" s="9" t="n"/>
      <c r="B22" s="9" t="n"/>
      <c r="C22" s="20" t="n"/>
      <c r="D22" s="9" t="n"/>
      <c r="E22" s="10" t="n"/>
      <c r="F22" s="7">
        <f>IF($A22="","",SUMIFS(Locations!$D$5:$D$204,Locations!$A$5:$A$204,$A22))</f>
        <v/>
      </c>
      <c r="G22" s="13">
        <f>IF($A22="","",$F22*$C22)</f>
        <v/>
      </c>
      <c r="H22" s="14">
        <f>IF($A22="","",COUNTIFS(Locations!$A$5:$A$204,$A22,Locations!$D$5:$D$204,"&gt;0"))</f>
        <v/>
      </c>
      <c r="I22" s="14">
        <f>IF($A22="","",COUNTIFS(Locations!$A$5:$A$204,$A22))</f>
        <v/>
      </c>
      <c r="J22" s="12">
        <f>IF($A22="","",""&amp;IFERROR(INDEX(Locations!$C$5:$C$204,MATCH($A22&amp;"#1",Locations!$N$5:$N$204,0)),"")&amp;IFERROR(", "&amp;INDEX(Locations!$C$5:$C$204,MATCH($A22&amp;"#2",Locations!$N$5:$N$204,0)),"")&amp;IFERROR(", "&amp;INDEX(Locations!$C$5:$C$204,MATCH($A22&amp;"#3",Locations!$N$5:$N$204,0)),"")&amp;IFERROR(", "&amp;INDEX(Locations!$C$5:$C$204,MATCH($A22&amp;"#4",Locations!$N$5:$N$204,0)),"")&amp;IFERROR(", "&amp;INDEX(Locations!$C$5:$C$204,MATCH($A22&amp;"#5",Locations!$N$5:$N$204,0)),"")&amp;IF($I22&gt;5," +"&amp;($I22-5)&amp;" more",""))</f>
        <v/>
      </c>
      <c r="K22" s="11">
        <f>IF($A22="","",IFERROR(IF(SUMPRODUCT(MAX((Counts!$B$5:$B$154=$A22)*Counts!$A$5:$A$154))=0,"",SUMPRODUCT(MAX((Counts!$B$5:$B$154=$A22)*Counts!$A$5:$A$154))),""))</f>
        <v/>
      </c>
      <c r="L22" s="11">
        <f>IF($A22="","",IF($K22="","",$K22+$E22))</f>
        <v/>
      </c>
      <c r="M22" s="12">
        <f>IF($A22="","",IF($K22="","never counted",IF(TODAY()&gt;$L22,"⚠ count is due","counted")))</f>
        <v/>
      </c>
      <c r="N22" s="12">
        <f>IF($A22="","",IF($H22&gt;1,"split across "&amp;$H22&amp;" bins — sequence the pick",""))</f>
        <v/>
      </c>
    </row>
    <row r="23">
      <c r="A23" s="9" t="n"/>
      <c r="B23" s="9" t="n"/>
      <c r="C23" s="20" t="n"/>
      <c r="D23" s="9" t="n"/>
      <c r="E23" s="10" t="n"/>
      <c r="F23" s="7">
        <f>IF($A23="","",SUMIFS(Locations!$D$5:$D$204,Locations!$A$5:$A$204,$A23))</f>
        <v/>
      </c>
      <c r="G23" s="13">
        <f>IF($A23="","",$F23*$C23)</f>
        <v/>
      </c>
      <c r="H23" s="14">
        <f>IF($A23="","",COUNTIFS(Locations!$A$5:$A$204,$A23,Locations!$D$5:$D$204,"&gt;0"))</f>
        <v/>
      </c>
      <c r="I23" s="14">
        <f>IF($A23="","",COUNTIFS(Locations!$A$5:$A$204,$A23))</f>
        <v/>
      </c>
      <c r="J23" s="12">
        <f>IF($A23="","",""&amp;IFERROR(INDEX(Locations!$C$5:$C$204,MATCH($A23&amp;"#1",Locations!$N$5:$N$204,0)),"")&amp;IFERROR(", "&amp;INDEX(Locations!$C$5:$C$204,MATCH($A23&amp;"#2",Locations!$N$5:$N$204,0)),"")&amp;IFERROR(", "&amp;INDEX(Locations!$C$5:$C$204,MATCH($A23&amp;"#3",Locations!$N$5:$N$204,0)),"")&amp;IFERROR(", "&amp;INDEX(Locations!$C$5:$C$204,MATCH($A23&amp;"#4",Locations!$N$5:$N$204,0)),"")&amp;IFERROR(", "&amp;INDEX(Locations!$C$5:$C$204,MATCH($A23&amp;"#5",Locations!$N$5:$N$204,0)),"")&amp;IF($I23&gt;5," +"&amp;($I23-5)&amp;" more",""))</f>
        <v/>
      </c>
      <c r="K23" s="11">
        <f>IF($A23="","",IFERROR(IF(SUMPRODUCT(MAX((Counts!$B$5:$B$154=$A23)*Counts!$A$5:$A$154))=0,"",SUMPRODUCT(MAX((Counts!$B$5:$B$154=$A23)*Counts!$A$5:$A$154))),""))</f>
        <v/>
      </c>
      <c r="L23" s="11">
        <f>IF($A23="","",IF($K23="","",$K23+$E23))</f>
        <v/>
      </c>
      <c r="M23" s="12">
        <f>IF($A23="","",IF($K23="","never counted",IF(TODAY()&gt;$L23,"⚠ count is due","counted")))</f>
        <v/>
      </c>
      <c r="N23" s="12">
        <f>IF($A23="","",IF($H23&gt;1,"split across "&amp;$H23&amp;" bins — sequence the pick",""))</f>
        <v/>
      </c>
    </row>
    <row r="24">
      <c r="A24" s="9" t="n"/>
      <c r="B24" s="9" t="n"/>
      <c r="C24" s="20" t="n"/>
      <c r="D24" s="9" t="n"/>
      <c r="E24" s="10" t="n"/>
      <c r="F24" s="7">
        <f>IF($A24="","",SUMIFS(Locations!$D$5:$D$204,Locations!$A$5:$A$204,$A24))</f>
        <v/>
      </c>
      <c r="G24" s="13">
        <f>IF($A24="","",$F24*$C24)</f>
        <v/>
      </c>
      <c r="H24" s="14">
        <f>IF($A24="","",COUNTIFS(Locations!$A$5:$A$204,$A24,Locations!$D$5:$D$204,"&gt;0"))</f>
        <v/>
      </c>
      <c r="I24" s="14">
        <f>IF($A24="","",COUNTIFS(Locations!$A$5:$A$204,$A24))</f>
        <v/>
      </c>
      <c r="J24" s="12">
        <f>IF($A24="","",""&amp;IFERROR(INDEX(Locations!$C$5:$C$204,MATCH($A24&amp;"#1",Locations!$N$5:$N$204,0)),"")&amp;IFERROR(", "&amp;INDEX(Locations!$C$5:$C$204,MATCH($A24&amp;"#2",Locations!$N$5:$N$204,0)),"")&amp;IFERROR(", "&amp;INDEX(Locations!$C$5:$C$204,MATCH($A24&amp;"#3",Locations!$N$5:$N$204,0)),"")&amp;IFERROR(", "&amp;INDEX(Locations!$C$5:$C$204,MATCH($A24&amp;"#4",Locations!$N$5:$N$204,0)),"")&amp;IFERROR(", "&amp;INDEX(Locations!$C$5:$C$204,MATCH($A24&amp;"#5",Locations!$N$5:$N$204,0)),"")&amp;IF($I24&gt;5," +"&amp;($I24-5)&amp;" more",""))</f>
        <v/>
      </c>
      <c r="K24" s="11">
        <f>IF($A24="","",IFERROR(IF(SUMPRODUCT(MAX((Counts!$B$5:$B$154=$A24)*Counts!$A$5:$A$154))=0,"",SUMPRODUCT(MAX((Counts!$B$5:$B$154=$A24)*Counts!$A$5:$A$154))),""))</f>
        <v/>
      </c>
      <c r="L24" s="11">
        <f>IF($A24="","",IF($K24="","",$K24+$E24))</f>
        <v/>
      </c>
      <c r="M24" s="12">
        <f>IF($A24="","",IF($K24="","never counted",IF(TODAY()&gt;$L24,"⚠ count is due","counted")))</f>
        <v/>
      </c>
      <c r="N24" s="12">
        <f>IF($A24="","",IF($H24&gt;1,"split across "&amp;$H24&amp;" bins — sequence the pick",""))</f>
        <v/>
      </c>
    </row>
    <row r="25">
      <c r="A25" s="9" t="n"/>
      <c r="B25" s="9" t="n"/>
      <c r="C25" s="20" t="n"/>
      <c r="D25" s="9" t="n"/>
      <c r="E25" s="10" t="n"/>
      <c r="F25" s="7">
        <f>IF($A25="","",SUMIFS(Locations!$D$5:$D$204,Locations!$A$5:$A$204,$A25))</f>
        <v/>
      </c>
      <c r="G25" s="13">
        <f>IF($A25="","",$F25*$C25)</f>
        <v/>
      </c>
      <c r="H25" s="14">
        <f>IF($A25="","",COUNTIFS(Locations!$A$5:$A$204,$A25,Locations!$D$5:$D$204,"&gt;0"))</f>
        <v/>
      </c>
      <c r="I25" s="14">
        <f>IF($A25="","",COUNTIFS(Locations!$A$5:$A$204,$A25))</f>
        <v/>
      </c>
      <c r="J25" s="12">
        <f>IF($A25="","",""&amp;IFERROR(INDEX(Locations!$C$5:$C$204,MATCH($A25&amp;"#1",Locations!$N$5:$N$204,0)),"")&amp;IFERROR(", "&amp;INDEX(Locations!$C$5:$C$204,MATCH($A25&amp;"#2",Locations!$N$5:$N$204,0)),"")&amp;IFERROR(", "&amp;INDEX(Locations!$C$5:$C$204,MATCH($A25&amp;"#3",Locations!$N$5:$N$204,0)),"")&amp;IFERROR(", "&amp;INDEX(Locations!$C$5:$C$204,MATCH($A25&amp;"#4",Locations!$N$5:$N$204,0)),"")&amp;IFERROR(", "&amp;INDEX(Locations!$C$5:$C$204,MATCH($A25&amp;"#5",Locations!$N$5:$N$204,0)),"")&amp;IF($I25&gt;5," +"&amp;($I25-5)&amp;" more",""))</f>
        <v/>
      </c>
      <c r="K25" s="11">
        <f>IF($A25="","",IFERROR(IF(SUMPRODUCT(MAX((Counts!$B$5:$B$154=$A25)*Counts!$A$5:$A$154))=0,"",SUMPRODUCT(MAX((Counts!$B$5:$B$154=$A25)*Counts!$A$5:$A$154))),""))</f>
        <v/>
      </c>
      <c r="L25" s="11">
        <f>IF($A25="","",IF($K25="","",$K25+$E25))</f>
        <v/>
      </c>
      <c r="M25" s="12">
        <f>IF($A25="","",IF($K25="","never counted",IF(TODAY()&gt;$L25,"⚠ count is due","counted")))</f>
        <v/>
      </c>
      <c r="N25" s="12">
        <f>IF($A25="","",IF($H25&gt;1,"split across "&amp;$H25&amp;" bins — sequence the pick",""))</f>
        <v/>
      </c>
    </row>
    <row r="26">
      <c r="A26" s="9" t="n"/>
      <c r="B26" s="9" t="n"/>
      <c r="C26" s="20" t="n"/>
      <c r="D26" s="9" t="n"/>
      <c r="E26" s="10" t="n"/>
      <c r="F26" s="7">
        <f>IF($A26="","",SUMIFS(Locations!$D$5:$D$204,Locations!$A$5:$A$204,$A26))</f>
        <v/>
      </c>
      <c r="G26" s="13">
        <f>IF($A26="","",$F26*$C26)</f>
        <v/>
      </c>
      <c r="H26" s="14">
        <f>IF($A26="","",COUNTIFS(Locations!$A$5:$A$204,$A26,Locations!$D$5:$D$204,"&gt;0"))</f>
        <v/>
      </c>
      <c r="I26" s="14">
        <f>IF($A26="","",COUNTIFS(Locations!$A$5:$A$204,$A26))</f>
        <v/>
      </c>
      <c r="J26" s="12">
        <f>IF($A26="","",""&amp;IFERROR(INDEX(Locations!$C$5:$C$204,MATCH($A26&amp;"#1",Locations!$N$5:$N$204,0)),"")&amp;IFERROR(", "&amp;INDEX(Locations!$C$5:$C$204,MATCH($A26&amp;"#2",Locations!$N$5:$N$204,0)),"")&amp;IFERROR(", "&amp;INDEX(Locations!$C$5:$C$204,MATCH($A26&amp;"#3",Locations!$N$5:$N$204,0)),"")&amp;IFERROR(", "&amp;INDEX(Locations!$C$5:$C$204,MATCH($A26&amp;"#4",Locations!$N$5:$N$204,0)),"")&amp;IFERROR(", "&amp;INDEX(Locations!$C$5:$C$204,MATCH($A26&amp;"#5",Locations!$N$5:$N$204,0)),"")&amp;IF($I26&gt;5," +"&amp;($I26-5)&amp;" more",""))</f>
        <v/>
      </c>
      <c r="K26" s="11">
        <f>IF($A26="","",IFERROR(IF(SUMPRODUCT(MAX((Counts!$B$5:$B$154=$A26)*Counts!$A$5:$A$154))=0,"",SUMPRODUCT(MAX((Counts!$B$5:$B$154=$A26)*Counts!$A$5:$A$154))),""))</f>
        <v/>
      </c>
      <c r="L26" s="11">
        <f>IF($A26="","",IF($K26="","",$K26+$E26))</f>
        <v/>
      </c>
      <c r="M26" s="12">
        <f>IF($A26="","",IF($K26="","never counted",IF(TODAY()&gt;$L26,"⚠ count is due","counted")))</f>
        <v/>
      </c>
      <c r="N26" s="12">
        <f>IF($A26="","",IF($H26&gt;1,"split across "&amp;$H26&amp;" bins — sequence the pick",""))</f>
        <v/>
      </c>
    </row>
    <row r="27">
      <c r="A27" s="9" t="n"/>
      <c r="B27" s="9" t="n"/>
      <c r="C27" s="20" t="n"/>
      <c r="D27" s="9" t="n"/>
      <c r="E27" s="10" t="n"/>
      <c r="F27" s="7">
        <f>IF($A27="","",SUMIFS(Locations!$D$5:$D$204,Locations!$A$5:$A$204,$A27))</f>
        <v/>
      </c>
      <c r="G27" s="13">
        <f>IF($A27="","",$F27*$C27)</f>
        <v/>
      </c>
      <c r="H27" s="14">
        <f>IF($A27="","",COUNTIFS(Locations!$A$5:$A$204,$A27,Locations!$D$5:$D$204,"&gt;0"))</f>
        <v/>
      </c>
      <c r="I27" s="14">
        <f>IF($A27="","",COUNTIFS(Locations!$A$5:$A$204,$A27))</f>
        <v/>
      </c>
      <c r="J27" s="12">
        <f>IF($A27="","",""&amp;IFERROR(INDEX(Locations!$C$5:$C$204,MATCH($A27&amp;"#1",Locations!$N$5:$N$204,0)),"")&amp;IFERROR(", "&amp;INDEX(Locations!$C$5:$C$204,MATCH($A27&amp;"#2",Locations!$N$5:$N$204,0)),"")&amp;IFERROR(", "&amp;INDEX(Locations!$C$5:$C$204,MATCH($A27&amp;"#3",Locations!$N$5:$N$204,0)),"")&amp;IFERROR(", "&amp;INDEX(Locations!$C$5:$C$204,MATCH($A27&amp;"#4",Locations!$N$5:$N$204,0)),"")&amp;IFERROR(", "&amp;INDEX(Locations!$C$5:$C$204,MATCH($A27&amp;"#5",Locations!$N$5:$N$204,0)),"")&amp;IF($I27&gt;5," +"&amp;($I27-5)&amp;" more",""))</f>
        <v/>
      </c>
      <c r="K27" s="11">
        <f>IF($A27="","",IFERROR(IF(SUMPRODUCT(MAX((Counts!$B$5:$B$154=$A27)*Counts!$A$5:$A$154))=0,"",SUMPRODUCT(MAX((Counts!$B$5:$B$154=$A27)*Counts!$A$5:$A$154))),""))</f>
        <v/>
      </c>
      <c r="L27" s="11">
        <f>IF($A27="","",IF($K27="","",$K27+$E27))</f>
        <v/>
      </c>
      <c r="M27" s="12">
        <f>IF($A27="","",IF($K27="","never counted",IF(TODAY()&gt;$L27,"⚠ count is due","counted")))</f>
        <v/>
      </c>
      <c r="N27" s="12">
        <f>IF($A27="","",IF($H27&gt;1,"split across "&amp;$H27&amp;" bins — sequence the pick",""))</f>
        <v/>
      </c>
    </row>
    <row r="28">
      <c r="A28" s="9" t="n"/>
      <c r="B28" s="9" t="n"/>
      <c r="C28" s="20" t="n"/>
      <c r="D28" s="9" t="n"/>
      <c r="E28" s="10" t="n"/>
      <c r="F28" s="7">
        <f>IF($A28="","",SUMIFS(Locations!$D$5:$D$204,Locations!$A$5:$A$204,$A28))</f>
        <v/>
      </c>
      <c r="G28" s="13">
        <f>IF($A28="","",$F28*$C28)</f>
        <v/>
      </c>
      <c r="H28" s="14">
        <f>IF($A28="","",COUNTIFS(Locations!$A$5:$A$204,$A28,Locations!$D$5:$D$204,"&gt;0"))</f>
        <v/>
      </c>
      <c r="I28" s="14">
        <f>IF($A28="","",COUNTIFS(Locations!$A$5:$A$204,$A28))</f>
        <v/>
      </c>
      <c r="J28" s="12">
        <f>IF($A28="","",""&amp;IFERROR(INDEX(Locations!$C$5:$C$204,MATCH($A28&amp;"#1",Locations!$N$5:$N$204,0)),"")&amp;IFERROR(", "&amp;INDEX(Locations!$C$5:$C$204,MATCH($A28&amp;"#2",Locations!$N$5:$N$204,0)),"")&amp;IFERROR(", "&amp;INDEX(Locations!$C$5:$C$204,MATCH($A28&amp;"#3",Locations!$N$5:$N$204,0)),"")&amp;IFERROR(", "&amp;INDEX(Locations!$C$5:$C$204,MATCH($A28&amp;"#4",Locations!$N$5:$N$204,0)),"")&amp;IFERROR(", "&amp;INDEX(Locations!$C$5:$C$204,MATCH($A28&amp;"#5",Locations!$N$5:$N$204,0)),"")&amp;IF($I28&gt;5," +"&amp;($I28-5)&amp;" more",""))</f>
        <v/>
      </c>
      <c r="K28" s="11">
        <f>IF($A28="","",IFERROR(IF(SUMPRODUCT(MAX((Counts!$B$5:$B$154=$A28)*Counts!$A$5:$A$154))=0,"",SUMPRODUCT(MAX((Counts!$B$5:$B$154=$A28)*Counts!$A$5:$A$154))),""))</f>
        <v/>
      </c>
      <c r="L28" s="11">
        <f>IF($A28="","",IF($K28="","",$K28+$E28))</f>
        <v/>
      </c>
      <c r="M28" s="12">
        <f>IF($A28="","",IF($K28="","never counted",IF(TODAY()&gt;$L28,"⚠ count is due","counted")))</f>
        <v/>
      </c>
      <c r="N28" s="12">
        <f>IF($A28="","",IF($H28&gt;1,"split across "&amp;$H28&amp;" bins — sequence the pick",""))</f>
        <v/>
      </c>
    </row>
    <row r="29">
      <c r="A29" s="9" t="n"/>
      <c r="B29" s="9" t="n"/>
      <c r="C29" s="20" t="n"/>
      <c r="D29" s="9" t="n"/>
      <c r="E29" s="10" t="n"/>
      <c r="F29" s="7">
        <f>IF($A29="","",SUMIFS(Locations!$D$5:$D$204,Locations!$A$5:$A$204,$A29))</f>
        <v/>
      </c>
      <c r="G29" s="13">
        <f>IF($A29="","",$F29*$C29)</f>
        <v/>
      </c>
      <c r="H29" s="14">
        <f>IF($A29="","",COUNTIFS(Locations!$A$5:$A$204,$A29,Locations!$D$5:$D$204,"&gt;0"))</f>
        <v/>
      </c>
      <c r="I29" s="14">
        <f>IF($A29="","",COUNTIFS(Locations!$A$5:$A$204,$A29))</f>
        <v/>
      </c>
      <c r="J29" s="12">
        <f>IF($A29="","",""&amp;IFERROR(INDEX(Locations!$C$5:$C$204,MATCH($A29&amp;"#1",Locations!$N$5:$N$204,0)),"")&amp;IFERROR(", "&amp;INDEX(Locations!$C$5:$C$204,MATCH($A29&amp;"#2",Locations!$N$5:$N$204,0)),"")&amp;IFERROR(", "&amp;INDEX(Locations!$C$5:$C$204,MATCH($A29&amp;"#3",Locations!$N$5:$N$204,0)),"")&amp;IFERROR(", "&amp;INDEX(Locations!$C$5:$C$204,MATCH($A29&amp;"#4",Locations!$N$5:$N$204,0)),"")&amp;IFERROR(", "&amp;INDEX(Locations!$C$5:$C$204,MATCH($A29&amp;"#5",Locations!$N$5:$N$204,0)),"")&amp;IF($I29&gt;5," +"&amp;($I29-5)&amp;" more",""))</f>
        <v/>
      </c>
      <c r="K29" s="11">
        <f>IF($A29="","",IFERROR(IF(SUMPRODUCT(MAX((Counts!$B$5:$B$154=$A29)*Counts!$A$5:$A$154))=0,"",SUMPRODUCT(MAX((Counts!$B$5:$B$154=$A29)*Counts!$A$5:$A$154))),""))</f>
        <v/>
      </c>
      <c r="L29" s="11">
        <f>IF($A29="","",IF($K29="","",$K29+$E29))</f>
        <v/>
      </c>
      <c r="M29" s="12">
        <f>IF($A29="","",IF($K29="","never counted",IF(TODAY()&gt;$L29,"⚠ count is due","counted")))</f>
        <v/>
      </c>
      <c r="N29" s="12">
        <f>IF($A29="","",IF($H29&gt;1,"split across "&amp;$H29&amp;" bins — sequence the pick",""))</f>
        <v/>
      </c>
    </row>
    <row r="30">
      <c r="A30" s="9" t="n"/>
      <c r="B30" s="9" t="n"/>
      <c r="C30" s="20" t="n"/>
      <c r="D30" s="9" t="n"/>
      <c r="E30" s="10" t="n"/>
      <c r="F30" s="7">
        <f>IF($A30="","",SUMIFS(Locations!$D$5:$D$204,Locations!$A$5:$A$204,$A30))</f>
        <v/>
      </c>
      <c r="G30" s="13">
        <f>IF($A30="","",$F30*$C30)</f>
        <v/>
      </c>
      <c r="H30" s="14">
        <f>IF($A30="","",COUNTIFS(Locations!$A$5:$A$204,$A30,Locations!$D$5:$D$204,"&gt;0"))</f>
        <v/>
      </c>
      <c r="I30" s="14">
        <f>IF($A30="","",COUNTIFS(Locations!$A$5:$A$204,$A30))</f>
        <v/>
      </c>
      <c r="J30" s="12">
        <f>IF($A30="","",""&amp;IFERROR(INDEX(Locations!$C$5:$C$204,MATCH($A30&amp;"#1",Locations!$N$5:$N$204,0)),"")&amp;IFERROR(", "&amp;INDEX(Locations!$C$5:$C$204,MATCH($A30&amp;"#2",Locations!$N$5:$N$204,0)),"")&amp;IFERROR(", "&amp;INDEX(Locations!$C$5:$C$204,MATCH($A30&amp;"#3",Locations!$N$5:$N$204,0)),"")&amp;IFERROR(", "&amp;INDEX(Locations!$C$5:$C$204,MATCH($A30&amp;"#4",Locations!$N$5:$N$204,0)),"")&amp;IFERROR(", "&amp;INDEX(Locations!$C$5:$C$204,MATCH($A30&amp;"#5",Locations!$N$5:$N$204,0)),"")&amp;IF($I30&gt;5," +"&amp;($I30-5)&amp;" more",""))</f>
        <v/>
      </c>
      <c r="K30" s="11">
        <f>IF($A30="","",IFERROR(IF(SUMPRODUCT(MAX((Counts!$B$5:$B$154=$A30)*Counts!$A$5:$A$154))=0,"",SUMPRODUCT(MAX((Counts!$B$5:$B$154=$A30)*Counts!$A$5:$A$154))),""))</f>
        <v/>
      </c>
      <c r="L30" s="11">
        <f>IF($A30="","",IF($K30="","",$K30+$E30))</f>
        <v/>
      </c>
      <c r="M30" s="12">
        <f>IF($A30="","",IF($K30="","never counted",IF(TODAY()&gt;$L30,"⚠ count is due","counted")))</f>
        <v/>
      </c>
      <c r="N30" s="12">
        <f>IF($A30="","",IF($H30&gt;1,"split across "&amp;$H30&amp;" bins — sequence the pick",""))</f>
        <v/>
      </c>
    </row>
    <row r="31">
      <c r="A31" s="9" t="n"/>
      <c r="B31" s="9" t="n"/>
      <c r="C31" s="20" t="n"/>
      <c r="D31" s="9" t="n"/>
      <c r="E31" s="10" t="n"/>
      <c r="F31" s="7">
        <f>IF($A31="","",SUMIFS(Locations!$D$5:$D$204,Locations!$A$5:$A$204,$A31))</f>
        <v/>
      </c>
      <c r="G31" s="13">
        <f>IF($A31="","",$F31*$C31)</f>
        <v/>
      </c>
      <c r="H31" s="14">
        <f>IF($A31="","",COUNTIFS(Locations!$A$5:$A$204,$A31,Locations!$D$5:$D$204,"&gt;0"))</f>
        <v/>
      </c>
      <c r="I31" s="14">
        <f>IF($A31="","",COUNTIFS(Locations!$A$5:$A$204,$A31))</f>
        <v/>
      </c>
      <c r="J31" s="12">
        <f>IF($A31="","",""&amp;IFERROR(INDEX(Locations!$C$5:$C$204,MATCH($A31&amp;"#1",Locations!$N$5:$N$204,0)),"")&amp;IFERROR(", "&amp;INDEX(Locations!$C$5:$C$204,MATCH($A31&amp;"#2",Locations!$N$5:$N$204,0)),"")&amp;IFERROR(", "&amp;INDEX(Locations!$C$5:$C$204,MATCH($A31&amp;"#3",Locations!$N$5:$N$204,0)),"")&amp;IFERROR(", "&amp;INDEX(Locations!$C$5:$C$204,MATCH($A31&amp;"#4",Locations!$N$5:$N$204,0)),"")&amp;IFERROR(", "&amp;INDEX(Locations!$C$5:$C$204,MATCH($A31&amp;"#5",Locations!$N$5:$N$204,0)),"")&amp;IF($I31&gt;5," +"&amp;($I31-5)&amp;" more",""))</f>
        <v/>
      </c>
      <c r="K31" s="11">
        <f>IF($A31="","",IFERROR(IF(SUMPRODUCT(MAX((Counts!$B$5:$B$154=$A31)*Counts!$A$5:$A$154))=0,"",SUMPRODUCT(MAX((Counts!$B$5:$B$154=$A31)*Counts!$A$5:$A$154))),""))</f>
        <v/>
      </c>
      <c r="L31" s="11">
        <f>IF($A31="","",IF($K31="","",$K31+$E31))</f>
        <v/>
      </c>
      <c r="M31" s="12">
        <f>IF($A31="","",IF($K31="","never counted",IF(TODAY()&gt;$L31,"⚠ count is due","counted")))</f>
        <v/>
      </c>
      <c r="N31" s="12">
        <f>IF($A31="","",IF($H31&gt;1,"split across "&amp;$H31&amp;" bins — sequence the pick",""))</f>
        <v/>
      </c>
    </row>
    <row r="32">
      <c r="A32" s="9" t="n"/>
      <c r="B32" s="9" t="n"/>
      <c r="C32" s="20" t="n"/>
      <c r="D32" s="9" t="n"/>
      <c r="E32" s="10" t="n"/>
      <c r="F32" s="7">
        <f>IF($A32="","",SUMIFS(Locations!$D$5:$D$204,Locations!$A$5:$A$204,$A32))</f>
        <v/>
      </c>
      <c r="G32" s="13">
        <f>IF($A32="","",$F32*$C32)</f>
        <v/>
      </c>
      <c r="H32" s="14">
        <f>IF($A32="","",COUNTIFS(Locations!$A$5:$A$204,$A32,Locations!$D$5:$D$204,"&gt;0"))</f>
        <v/>
      </c>
      <c r="I32" s="14">
        <f>IF($A32="","",COUNTIFS(Locations!$A$5:$A$204,$A32))</f>
        <v/>
      </c>
      <c r="J32" s="12">
        <f>IF($A32="","",""&amp;IFERROR(INDEX(Locations!$C$5:$C$204,MATCH($A32&amp;"#1",Locations!$N$5:$N$204,0)),"")&amp;IFERROR(", "&amp;INDEX(Locations!$C$5:$C$204,MATCH($A32&amp;"#2",Locations!$N$5:$N$204,0)),"")&amp;IFERROR(", "&amp;INDEX(Locations!$C$5:$C$204,MATCH($A32&amp;"#3",Locations!$N$5:$N$204,0)),"")&amp;IFERROR(", "&amp;INDEX(Locations!$C$5:$C$204,MATCH($A32&amp;"#4",Locations!$N$5:$N$204,0)),"")&amp;IFERROR(", "&amp;INDEX(Locations!$C$5:$C$204,MATCH($A32&amp;"#5",Locations!$N$5:$N$204,0)),"")&amp;IF($I32&gt;5," +"&amp;($I32-5)&amp;" more",""))</f>
        <v/>
      </c>
      <c r="K32" s="11">
        <f>IF($A32="","",IFERROR(IF(SUMPRODUCT(MAX((Counts!$B$5:$B$154=$A32)*Counts!$A$5:$A$154))=0,"",SUMPRODUCT(MAX((Counts!$B$5:$B$154=$A32)*Counts!$A$5:$A$154))),""))</f>
        <v/>
      </c>
      <c r="L32" s="11">
        <f>IF($A32="","",IF($K32="","",$K32+$E32))</f>
        <v/>
      </c>
      <c r="M32" s="12">
        <f>IF($A32="","",IF($K32="","never counted",IF(TODAY()&gt;$L32,"⚠ count is due","counted")))</f>
        <v/>
      </c>
      <c r="N32" s="12">
        <f>IF($A32="","",IF($H32&gt;1,"split across "&amp;$H32&amp;" bins — sequence the pick",""))</f>
        <v/>
      </c>
    </row>
    <row r="33">
      <c r="A33" s="9" t="n"/>
      <c r="B33" s="9" t="n"/>
      <c r="C33" s="20" t="n"/>
      <c r="D33" s="9" t="n"/>
      <c r="E33" s="10" t="n"/>
      <c r="F33" s="7">
        <f>IF($A33="","",SUMIFS(Locations!$D$5:$D$204,Locations!$A$5:$A$204,$A33))</f>
        <v/>
      </c>
      <c r="G33" s="13">
        <f>IF($A33="","",$F33*$C33)</f>
        <v/>
      </c>
      <c r="H33" s="14">
        <f>IF($A33="","",COUNTIFS(Locations!$A$5:$A$204,$A33,Locations!$D$5:$D$204,"&gt;0"))</f>
        <v/>
      </c>
      <c r="I33" s="14">
        <f>IF($A33="","",COUNTIFS(Locations!$A$5:$A$204,$A33))</f>
        <v/>
      </c>
      <c r="J33" s="12">
        <f>IF($A33="","",""&amp;IFERROR(INDEX(Locations!$C$5:$C$204,MATCH($A33&amp;"#1",Locations!$N$5:$N$204,0)),"")&amp;IFERROR(", "&amp;INDEX(Locations!$C$5:$C$204,MATCH($A33&amp;"#2",Locations!$N$5:$N$204,0)),"")&amp;IFERROR(", "&amp;INDEX(Locations!$C$5:$C$204,MATCH($A33&amp;"#3",Locations!$N$5:$N$204,0)),"")&amp;IFERROR(", "&amp;INDEX(Locations!$C$5:$C$204,MATCH($A33&amp;"#4",Locations!$N$5:$N$204,0)),"")&amp;IFERROR(", "&amp;INDEX(Locations!$C$5:$C$204,MATCH($A33&amp;"#5",Locations!$N$5:$N$204,0)),"")&amp;IF($I33&gt;5," +"&amp;($I33-5)&amp;" more",""))</f>
        <v/>
      </c>
      <c r="K33" s="11">
        <f>IF($A33="","",IFERROR(IF(SUMPRODUCT(MAX((Counts!$B$5:$B$154=$A33)*Counts!$A$5:$A$154))=0,"",SUMPRODUCT(MAX((Counts!$B$5:$B$154=$A33)*Counts!$A$5:$A$154))),""))</f>
        <v/>
      </c>
      <c r="L33" s="11">
        <f>IF($A33="","",IF($K33="","",$K33+$E33))</f>
        <v/>
      </c>
      <c r="M33" s="12">
        <f>IF($A33="","",IF($K33="","never counted",IF(TODAY()&gt;$L33,"⚠ count is due","counted")))</f>
        <v/>
      </c>
      <c r="N33" s="12">
        <f>IF($A33="","",IF($H33&gt;1,"split across "&amp;$H33&amp;" bins — sequence the pick",""))</f>
        <v/>
      </c>
    </row>
    <row r="34">
      <c r="A34" s="9" t="n"/>
      <c r="B34" s="9" t="n"/>
      <c r="C34" s="20" t="n"/>
      <c r="D34" s="9" t="n"/>
      <c r="E34" s="10" t="n"/>
      <c r="F34" s="7">
        <f>IF($A34="","",SUMIFS(Locations!$D$5:$D$204,Locations!$A$5:$A$204,$A34))</f>
        <v/>
      </c>
      <c r="G34" s="13">
        <f>IF($A34="","",$F34*$C34)</f>
        <v/>
      </c>
      <c r="H34" s="14">
        <f>IF($A34="","",COUNTIFS(Locations!$A$5:$A$204,$A34,Locations!$D$5:$D$204,"&gt;0"))</f>
        <v/>
      </c>
      <c r="I34" s="14">
        <f>IF($A34="","",COUNTIFS(Locations!$A$5:$A$204,$A34))</f>
        <v/>
      </c>
      <c r="J34" s="12">
        <f>IF($A34="","",""&amp;IFERROR(INDEX(Locations!$C$5:$C$204,MATCH($A34&amp;"#1",Locations!$N$5:$N$204,0)),"")&amp;IFERROR(", "&amp;INDEX(Locations!$C$5:$C$204,MATCH($A34&amp;"#2",Locations!$N$5:$N$204,0)),"")&amp;IFERROR(", "&amp;INDEX(Locations!$C$5:$C$204,MATCH($A34&amp;"#3",Locations!$N$5:$N$204,0)),"")&amp;IFERROR(", "&amp;INDEX(Locations!$C$5:$C$204,MATCH($A34&amp;"#4",Locations!$N$5:$N$204,0)),"")&amp;IFERROR(", "&amp;INDEX(Locations!$C$5:$C$204,MATCH($A34&amp;"#5",Locations!$N$5:$N$204,0)),"")&amp;IF($I34&gt;5," +"&amp;($I34-5)&amp;" more",""))</f>
        <v/>
      </c>
      <c r="K34" s="11">
        <f>IF($A34="","",IFERROR(IF(SUMPRODUCT(MAX((Counts!$B$5:$B$154=$A34)*Counts!$A$5:$A$154))=0,"",SUMPRODUCT(MAX((Counts!$B$5:$B$154=$A34)*Counts!$A$5:$A$154))),""))</f>
        <v/>
      </c>
      <c r="L34" s="11">
        <f>IF($A34="","",IF($K34="","",$K34+$E34))</f>
        <v/>
      </c>
      <c r="M34" s="12">
        <f>IF($A34="","",IF($K34="","never counted",IF(TODAY()&gt;$L34,"⚠ count is due","counted")))</f>
        <v/>
      </c>
      <c r="N34" s="12">
        <f>IF($A34="","",IF($H34&gt;1,"split across "&amp;$H34&amp;" bins — sequence the pick",""))</f>
        <v/>
      </c>
    </row>
    <row r="35">
      <c r="A35" s="9" t="n"/>
      <c r="B35" s="9" t="n"/>
      <c r="C35" s="20" t="n"/>
      <c r="D35" s="9" t="n"/>
      <c r="E35" s="10" t="n"/>
      <c r="F35" s="7">
        <f>IF($A35="","",SUMIFS(Locations!$D$5:$D$204,Locations!$A$5:$A$204,$A35))</f>
        <v/>
      </c>
      <c r="G35" s="13">
        <f>IF($A35="","",$F35*$C35)</f>
        <v/>
      </c>
      <c r="H35" s="14">
        <f>IF($A35="","",COUNTIFS(Locations!$A$5:$A$204,$A35,Locations!$D$5:$D$204,"&gt;0"))</f>
        <v/>
      </c>
      <c r="I35" s="14">
        <f>IF($A35="","",COUNTIFS(Locations!$A$5:$A$204,$A35))</f>
        <v/>
      </c>
      <c r="J35" s="12">
        <f>IF($A35="","",""&amp;IFERROR(INDEX(Locations!$C$5:$C$204,MATCH($A35&amp;"#1",Locations!$N$5:$N$204,0)),"")&amp;IFERROR(", "&amp;INDEX(Locations!$C$5:$C$204,MATCH($A35&amp;"#2",Locations!$N$5:$N$204,0)),"")&amp;IFERROR(", "&amp;INDEX(Locations!$C$5:$C$204,MATCH($A35&amp;"#3",Locations!$N$5:$N$204,0)),"")&amp;IFERROR(", "&amp;INDEX(Locations!$C$5:$C$204,MATCH($A35&amp;"#4",Locations!$N$5:$N$204,0)),"")&amp;IFERROR(", "&amp;INDEX(Locations!$C$5:$C$204,MATCH($A35&amp;"#5",Locations!$N$5:$N$204,0)),"")&amp;IF($I35&gt;5," +"&amp;($I35-5)&amp;" more",""))</f>
        <v/>
      </c>
      <c r="K35" s="11">
        <f>IF($A35="","",IFERROR(IF(SUMPRODUCT(MAX((Counts!$B$5:$B$154=$A35)*Counts!$A$5:$A$154))=0,"",SUMPRODUCT(MAX((Counts!$B$5:$B$154=$A35)*Counts!$A$5:$A$154))),""))</f>
        <v/>
      </c>
      <c r="L35" s="11">
        <f>IF($A35="","",IF($K35="","",$K35+$E35))</f>
        <v/>
      </c>
      <c r="M35" s="12">
        <f>IF($A35="","",IF($K35="","never counted",IF(TODAY()&gt;$L35,"⚠ count is due","counted")))</f>
        <v/>
      </c>
      <c r="N35" s="12">
        <f>IF($A35="","",IF($H35&gt;1,"split across "&amp;$H35&amp;" bins — sequence the pick",""))</f>
        <v/>
      </c>
    </row>
    <row r="36">
      <c r="A36" s="9" t="n"/>
      <c r="B36" s="9" t="n"/>
      <c r="C36" s="20" t="n"/>
      <c r="D36" s="9" t="n"/>
      <c r="E36" s="10" t="n"/>
      <c r="F36" s="7">
        <f>IF($A36="","",SUMIFS(Locations!$D$5:$D$204,Locations!$A$5:$A$204,$A36))</f>
        <v/>
      </c>
      <c r="G36" s="13">
        <f>IF($A36="","",$F36*$C36)</f>
        <v/>
      </c>
      <c r="H36" s="14">
        <f>IF($A36="","",COUNTIFS(Locations!$A$5:$A$204,$A36,Locations!$D$5:$D$204,"&gt;0"))</f>
        <v/>
      </c>
      <c r="I36" s="14">
        <f>IF($A36="","",COUNTIFS(Locations!$A$5:$A$204,$A36))</f>
        <v/>
      </c>
      <c r="J36" s="12">
        <f>IF($A36="","",""&amp;IFERROR(INDEX(Locations!$C$5:$C$204,MATCH($A36&amp;"#1",Locations!$N$5:$N$204,0)),"")&amp;IFERROR(", "&amp;INDEX(Locations!$C$5:$C$204,MATCH($A36&amp;"#2",Locations!$N$5:$N$204,0)),"")&amp;IFERROR(", "&amp;INDEX(Locations!$C$5:$C$204,MATCH($A36&amp;"#3",Locations!$N$5:$N$204,0)),"")&amp;IFERROR(", "&amp;INDEX(Locations!$C$5:$C$204,MATCH($A36&amp;"#4",Locations!$N$5:$N$204,0)),"")&amp;IFERROR(", "&amp;INDEX(Locations!$C$5:$C$204,MATCH($A36&amp;"#5",Locations!$N$5:$N$204,0)),"")&amp;IF($I36&gt;5," +"&amp;($I36-5)&amp;" more",""))</f>
        <v/>
      </c>
      <c r="K36" s="11">
        <f>IF($A36="","",IFERROR(IF(SUMPRODUCT(MAX((Counts!$B$5:$B$154=$A36)*Counts!$A$5:$A$154))=0,"",SUMPRODUCT(MAX((Counts!$B$5:$B$154=$A36)*Counts!$A$5:$A$154))),""))</f>
        <v/>
      </c>
      <c r="L36" s="11">
        <f>IF($A36="","",IF($K36="","",$K36+$E36))</f>
        <v/>
      </c>
      <c r="M36" s="12">
        <f>IF($A36="","",IF($K36="","never counted",IF(TODAY()&gt;$L36,"⚠ count is due","counted")))</f>
        <v/>
      </c>
      <c r="N36" s="12">
        <f>IF($A36="","",IF($H36&gt;1,"split across "&amp;$H36&amp;" bins — sequence the pick",""))</f>
        <v/>
      </c>
    </row>
    <row r="37">
      <c r="A37" s="9" t="n"/>
      <c r="B37" s="9" t="n"/>
      <c r="C37" s="20" t="n"/>
      <c r="D37" s="9" t="n"/>
      <c r="E37" s="10" t="n"/>
      <c r="F37" s="7">
        <f>IF($A37="","",SUMIFS(Locations!$D$5:$D$204,Locations!$A$5:$A$204,$A37))</f>
        <v/>
      </c>
      <c r="G37" s="13">
        <f>IF($A37="","",$F37*$C37)</f>
        <v/>
      </c>
      <c r="H37" s="14">
        <f>IF($A37="","",COUNTIFS(Locations!$A$5:$A$204,$A37,Locations!$D$5:$D$204,"&gt;0"))</f>
        <v/>
      </c>
      <c r="I37" s="14">
        <f>IF($A37="","",COUNTIFS(Locations!$A$5:$A$204,$A37))</f>
        <v/>
      </c>
      <c r="J37" s="12">
        <f>IF($A37="","",""&amp;IFERROR(INDEX(Locations!$C$5:$C$204,MATCH($A37&amp;"#1",Locations!$N$5:$N$204,0)),"")&amp;IFERROR(", "&amp;INDEX(Locations!$C$5:$C$204,MATCH($A37&amp;"#2",Locations!$N$5:$N$204,0)),"")&amp;IFERROR(", "&amp;INDEX(Locations!$C$5:$C$204,MATCH($A37&amp;"#3",Locations!$N$5:$N$204,0)),"")&amp;IFERROR(", "&amp;INDEX(Locations!$C$5:$C$204,MATCH($A37&amp;"#4",Locations!$N$5:$N$204,0)),"")&amp;IFERROR(", "&amp;INDEX(Locations!$C$5:$C$204,MATCH($A37&amp;"#5",Locations!$N$5:$N$204,0)),"")&amp;IF($I37&gt;5," +"&amp;($I37-5)&amp;" more",""))</f>
        <v/>
      </c>
      <c r="K37" s="11">
        <f>IF($A37="","",IFERROR(IF(SUMPRODUCT(MAX((Counts!$B$5:$B$154=$A37)*Counts!$A$5:$A$154))=0,"",SUMPRODUCT(MAX((Counts!$B$5:$B$154=$A37)*Counts!$A$5:$A$154))),""))</f>
        <v/>
      </c>
      <c r="L37" s="11">
        <f>IF($A37="","",IF($K37="","",$K37+$E37))</f>
        <v/>
      </c>
      <c r="M37" s="12">
        <f>IF($A37="","",IF($K37="","never counted",IF(TODAY()&gt;$L37,"⚠ count is due","counted")))</f>
        <v/>
      </c>
      <c r="N37" s="12">
        <f>IF($A37="","",IF($H37&gt;1,"split across "&amp;$H37&amp;" bins — sequence the pick",""))</f>
        <v/>
      </c>
    </row>
    <row r="38">
      <c r="A38" s="9" t="n"/>
      <c r="B38" s="9" t="n"/>
      <c r="C38" s="20" t="n"/>
      <c r="D38" s="9" t="n"/>
      <c r="E38" s="10" t="n"/>
      <c r="F38" s="7">
        <f>IF($A38="","",SUMIFS(Locations!$D$5:$D$204,Locations!$A$5:$A$204,$A38))</f>
        <v/>
      </c>
      <c r="G38" s="13">
        <f>IF($A38="","",$F38*$C38)</f>
        <v/>
      </c>
      <c r="H38" s="14">
        <f>IF($A38="","",COUNTIFS(Locations!$A$5:$A$204,$A38,Locations!$D$5:$D$204,"&gt;0"))</f>
        <v/>
      </c>
      <c r="I38" s="14">
        <f>IF($A38="","",COUNTIFS(Locations!$A$5:$A$204,$A38))</f>
        <v/>
      </c>
      <c r="J38" s="12">
        <f>IF($A38="","",""&amp;IFERROR(INDEX(Locations!$C$5:$C$204,MATCH($A38&amp;"#1",Locations!$N$5:$N$204,0)),"")&amp;IFERROR(", "&amp;INDEX(Locations!$C$5:$C$204,MATCH($A38&amp;"#2",Locations!$N$5:$N$204,0)),"")&amp;IFERROR(", "&amp;INDEX(Locations!$C$5:$C$204,MATCH($A38&amp;"#3",Locations!$N$5:$N$204,0)),"")&amp;IFERROR(", "&amp;INDEX(Locations!$C$5:$C$204,MATCH($A38&amp;"#4",Locations!$N$5:$N$204,0)),"")&amp;IFERROR(", "&amp;INDEX(Locations!$C$5:$C$204,MATCH($A38&amp;"#5",Locations!$N$5:$N$204,0)),"")&amp;IF($I38&gt;5," +"&amp;($I38-5)&amp;" more",""))</f>
        <v/>
      </c>
      <c r="K38" s="11">
        <f>IF($A38="","",IFERROR(IF(SUMPRODUCT(MAX((Counts!$B$5:$B$154=$A38)*Counts!$A$5:$A$154))=0,"",SUMPRODUCT(MAX((Counts!$B$5:$B$154=$A38)*Counts!$A$5:$A$154))),""))</f>
        <v/>
      </c>
      <c r="L38" s="11">
        <f>IF($A38="","",IF($K38="","",$K38+$E38))</f>
        <v/>
      </c>
      <c r="M38" s="12">
        <f>IF($A38="","",IF($K38="","never counted",IF(TODAY()&gt;$L38,"⚠ count is due","counted")))</f>
        <v/>
      </c>
      <c r="N38" s="12">
        <f>IF($A38="","",IF($H38&gt;1,"split across "&amp;$H38&amp;" bins — sequence the pick",""))</f>
        <v/>
      </c>
    </row>
    <row r="39">
      <c r="A39" s="9" t="n"/>
      <c r="B39" s="9" t="n"/>
      <c r="C39" s="20" t="n"/>
      <c r="D39" s="9" t="n"/>
      <c r="E39" s="10" t="n"/>
      <c r="F39" s="7">
        <f>IF($A39="","",SUMIFS(Locations!$D$5:$D$204,Locations!$A$5:$A$204,$A39))</f>
        <v/>
      </c>
      <c r="G39" s="13">
        <f>IF($A39="","",$F39*$C39)</f>
        <v/>
      </c>
      <c r="H39" s="14">
        <f>IF($A39="","",COUNTIFS(Locations!$A$5:$A$204,$A39,Locations!$D$5:$D$204,"&gt;0"))</f>
        <v/>
      </c>
      <c r="I39" s="14">
        <f>IF($A39="","",COUNTIFS(Locations!$A$5:$A$204,$A39))</f>
        <v/>
      </c>
      <c r="J39" s="12">
        <f>IF($A39="","",""&amp;IFERROR(INDEX(Locations!$C$5:$C$204,MATCH($A39&amp;"#1",Locations!$N$5:$N$204,0)),"")&amp;IFERROR(", "&amp;INDEX(Locations!$C$5:$C$204,MATCH($A39&amp;"#2",Locations!$N$5:$N$204,0)),"")&amp;IFERROR(", "&amp;INDEX(Locations!$C$5:$C$204,MATCH($A39&amp;"#3",Locations!$N$5:$N$204,0)),"")&amp;IFERROR(", "&amp;INDEX(Locations!$C$5:$C$204,MATCH($A39&amp;"#4",Locations!$N$5:$N$204,0)),"")&amp;IFERROR(", "&amp;INDEX(Locations!$C$5:$C$204,MATCH($A39&amp;"#5",Locations!$N$5:$N$204,0)),"")&amp;IF($I39&gt;5," +"&amp;($I39-5)&amp;" more",""))</f>
        <v/>
      </c>
      <c r="K39" s="11">
        <f>IF($A39="","",IFERROR(IF(SUMPRODUCT(MAX((Counts!$B$5:$B$154=$A39)*Counts!$A$5:$A$154))=0,"",SUMPRODUCT(MAX((Counts!$B$5:$B$154=$A39)*Counts!$A$5:$A$154))),""))</f>
        <v/>
      </c>
      <c r="L39" s="11">
        <f>IF($A39="","",IF($K39="","",$K39+$E39))</f>
        <v/>
      </c>
      <c r="M39" s="12">
        <f>IF($A39="","",IF($K39="","never counted",IF(TODAY()&gt;$L39,"⚠ count is due","counted")))</f>
        <v/>
      </c>
      <c r="N39" s="12">
        <f>IF($A39="","",IF($H39&gt;1,"split across "&amp;$H39&amp;" bins — sequence the pick",""))</f>
        <v/>
      </c>
    </row>
    <row r="40">
      <c r="A40" s="9" t="n"/>
      <c r="B40" s="9" t="n"/>
      <c r="C40" s="20" t="n"/>
      <c r="D40" s="9" t="n"/>
      <c r="E40" s="10" t="n"/>
      <c r="F40" s="7">
        <f>IF($A40="","",SUMIFS(Locations!$D$5:$D$204,Locations!$A$5:$A$204,$A40))</f>
        <v/>
      </c>
      <c r="G40" s="13">
        <f>IF($A40="","",$F40*$C40)</f>
        <v/>
      </c>
      <c r="H40" s="14">
        <f>IF($A40="","",COUNTIFS(Locations!$A$5:$A$204,$A40,Locations!$D$5:$D$204,"&gt;0"))</f>
        <v/>
      </c>
      <c r="I40" s="14">
        <f>IF($A40="","",COUNTIFS(Locations!$A$5:$A$204,$A40))</f>
        <v/>
      </c>
      <c r="J40" s="12">
        <f>IF($A40="","",""&amp;IFERROR(INDEX(Locations!$C$5:$C$204,MATCH($A40&amp;"#1",Locations!$N$5:$N$204,0)),"")&amp;IFERROR(", "&amp;INDEX(Locations!$C$5:$C$204,MATCH($A40&amp;"#2",Locations!$N$5:$N$204,0)),"")&amp;IFERROR(", "&amp;INDEX(Locations!$C$5:$C$204,MATCH($A40&amp;"#3",Locations!$N$5:$N$204,0)),"")&amp;IFERROR(", "&amp;INDEX(Locations!$C$5:$C$204,MATCH($A40&amp;"#4",Locations!$N$5:$N$204,0)),"")&amp;IFERROR(", "&amp;INDEX(Locations!$C$5:$C$204,MATCH($A40&amp;"#5",Locations!$N$5:$N$204,0)),"")&amp;IF($I40&gt;5," +"&amp;($I40-5)&amp;" more",""))</f>
        <v/>
      </c>
      <c r="K40" s="11">
        <f>IF($A40="","",IFERROR(IF(SUMPRODUCT(MAX((Counts!$B$5:$B$154=$A40)*Counts!$A$5:$A$154))=0,"",SUMPRODUCT(MAX((Counts!$B$5:$B$154=$A40)*Counts!$A$5:$A$154))),""))</f>
        <v/>
      </c>
      <c r="L40" s="11">
        <f>IF($A40="","",IF($K40="","",$K40+$E40))</f>
        <v/>
      </c>
      <c r="M40" s="12">
        <f>IF($A40="","",IF($K40="","never counted",IF(TODAY()&gt;$L40,"⚠ count is due","counted")))</f>
        <v/>
      </c>
      <c r="N40" s="12">
        <f>IF($A40="","",IF($H40&gt;1,"split across "&amp;$H40&amp;" bins — sequence the pick",""))</f>
        <v/>
      </c>
    </row>
    <row r="41">
      <c r="A41" s="9" t="n"/>
      <c r="B41" s="9" t="n"/>
      <c r="C41" s="20" t="n"/>
      <c r="D41" s="9" t="n"/>
      <c r="E41" s="10" t="n"/>
      <c r="F41" s="7">
        <f>IF($A41="","",SUMIFS(Locations!$D$5:$D$204,Locations!$A$5:$A$204,$A41))</f>
        <v/>
      </c>
      <c r="G41" s="13">
        <f>IF($A41="","",$F41*$C41)</f>
        <v/>
      </c>
      <c r="H41" s="14">
        <f>IF($A41="","",COUNTIFS(Locations!$A$5:$A$204,$A41,Locations!$D$5:$D$204,"&gt;0"))</f>
        <v/>
      </c>
      <c r="I41" s="14">
        <f>IF($A41="","",COUNTIFS(Locations!$A$5:$A$204,$A41))</f>
        <v/>
      </c>
      <c r="J41" s="12">
        <f>IF($A41="","",""&amp;IFERROR(INDEX(Locations!$C$5:$C$204,MATCH($A41&amp;"#1",Locations!$N$5:$N$204,0)),"")&amp;IFERROR(", "&amp;INDEX(Locations!$C$5:$C$204,MATCH($A41&amp;"#2",Locations!$N$5:$N$204,0)),"")&amp;IFERROR(", "&amp;INDEX(Locations!$C$5:$C$204,MATCH($A41&amp;"#3",Locations!$N$5:$N$204,0)),"")&amp;IFERROR(", "&amp;INDEX(Locations!$C$5:$C$204,MATCH($A41&amp;"#4",Locations!$N$5:$N$204,0)),"")&amp;IFERROR(", "&amp;INDEX(Locations!$C$5:$C$204,MATCH($A41&amp;"#5",Locations!$N$5:$N$204,0)),"")&amp;IF($I41&gt;5," +"&amp;($I41-5)&amp;" more",""))</f>
        <v/>
      </c>
      <c r="K41" s="11">
        <f>IF($A41="","",IFERROR(IF(SUMPRODUCT(MAX((Counts!$B$5:$B$154=$A41)*Counts!$A$5:$A$154))=0,"",SUMPRODUCT(MAX((Counts!$B$5:$B$154=$A41)*Counts!$A$5:$A$154))),""))</f>
        <v/>
      </c>
      <c r="L41" s="11">
        <f>IF($A41="","",IF($K41="","",$K41+$E41))</f>
        <v/>
      </c>
      <c r="M41" s="12">
        <f>IF($A41="","",IF($K41="","never counted",IF(TODAY()&gt;$L41,"⚠ count is due","counted")))</f>
        <v/>
      </c>
      <c r="N41" s="12">
        <f>IF($A41="","",IF($H41&gt;1,"split across "&amp;$H41&amp;" bins — sequence the pick",""))</f>
        <v/>
      </c>
    </row>
    <row r="42">
      <c r="A42" s="9" t="n"/>
      <c r="B42" s="9" t="n"/>
      <c r="C42" s="20" t="n"/>
      <c r="D42" s="9" t="n"/>
      <c r="E42" s="10" t="n"/>
      <c r="F42" s="7">
        <f>IF($A42="","",SUMIFS(Locations!$D$5:$D$204,Locations!$A$5:$A$204,$A42))</f>
        <v/>
      </c>
      <c r="G42" s="13">
        <f>IF($A42="","",$F42*$C42)</f>
        <v/>
      </c>
      <c r="H42" s="14">
        <f>IF($A42="","",COUNTIFS(Locations!$A$5:$A$204,$A42,Locations!$D$5:$D$204,"&gt;0"))</f>
        <v/>
      </c>
      <c r="I42" s="14">
        <f>IF($A42="","",COUNTIFS(Locations!$A$5:$A$204,$A42))</f>
        <v/>
      </c>
      <c r="J42" s="12">
        <f>IF($A42="","",""&amp;IFERROR(INDEX(Locations!$C$5:$C$204,MATCH($A42&amp;"#1",Locations!$N$5:$N$204,0)),"")&amp;IFERROR(", "&amp;INDEX(Locations!$C$5:$C$204,MATCH($A42&amp;"#2",Locations!$N$5:$N$204,0)),"")&amp;IFERROR(", "&amp;INDEX(Locations!$C$5:$C$204,MATCH($A42&amp;"#3",Locations!$N$5:$N$204,0)),"")&amp;IFERROR(", "&amp;INDEX(Locations!$C$5:$C$204,MATCH($A42&amp;"#4",Locations!$N$5:$N$204,0)),"")&amp;IFERROR(", "&amp;INDEX(Locations!$C$5:$C$204,MATCH($A42&amp;"#5",Locations!$N$5:$N$204,0)),"")&amp;IF($I42&gt;5," +"&amp;($I42-5)&amp;" more",""))</f>
        <v/>
      </c>
      <c r="K42" s="11">
        <f>IF($A42="","",IFERROR(IF(SUMPRODUCT(MAX((Counts!$B$5:$B$154=$A42)*Counts!$A$5:$A$154))=0,"",SUMPRODUCT(MAX((Counts!$B$5:$B$154=$A42)*Counts!$A$5:$A$154))),""))</f>
        <v/>
      </c>
      <c r="L42" s="11">
        <f>IF($A42="","",IF($K42="","",$K42+$E42))</f>
        <v/>
      </c>
      <c r="M42" s="12">
        <f>IF($A42="","",IF($K42="","never counted",IF(TODAY()&gt;$L42,"⚠ count is due","counted")))</f>
        <v/>
      </c>
      <c r="N42" s="12">
        <f>IF($A42="","",IF($H42&gt;1,"split across "&amp;$H42&amp;" bins — sequence the pick",""))</f>
        <v/>
      </c>
    </row>
    <row r="43">
      <c r="A43" s="9" t="n"/>
      <c r="B43" s="9" t="n"/>
      <c r="C43" s="20" t="n"/>
      <c r="D43" s="9" t="n"/>
      <c r="E43" s="10" t="n"/>
      <c r="F43" s="7">
        <f>IF($A43="","",SUMIFS(Locations!$D$5:$D$204,Locations!$A$5:$A$204,$A43))</f>
        <v/>
      </c>
      <c r="G43" s="13">
        <f>IF($A43="","",$F43*$C43)</f>
        <v/>
      </c>
      <c r="H43" s="14">
        <f>IF($A43="","",COUNTIFS(Locations!$A$5:$A$204,$A43,Locations!$D$5:$D$204,"&gt;0"))</f>
        <v/>
      </c>
      <c r="I43" s="14">
        <f>IF($A43="","",COUNTIFS(Locations!$A$5:$A$204,$A43))</f>
        <v/>
      </c>
      <c r="J43" s="12">
        <f>IF($A43="","",""&amp;IFERROR(INDEX(Locations!$C$5:$C$204,MATCH($A43&amp;"#1",Locations!$N$5:$N$204,0)),"")&amp;IFERROR(", "&amp;INDEX(Locations!$C$5:$C$204,MATCH($A43&amp;"#2",Locations!$N$5:$N$204,0)),"")&amp;IFERROR(", "&amp;INDEX(Locations!$C$5:$C$204,MATCH($A43&amp;"#3",Locations!$N$5:$N$204,0)),"")&amp;IFERROR(", "&amp;INDEX(Locations!$C$5:$C$204,MATCH($A43&amp;"#4",Locations!$N$5:$N$204,0)),"")&amp;IFERROR(", "&amp;INDEX(Locations!$C$5:$C$204,MATCH($A43&amp;"#5",Locations!$N$5:$N$204,0)),"")&amp;IF($I43&gt;5," +"&amp;($I43-5)&amp;" more",""))</f>
        <v/>
      </c>
      <c r="K43" s="11">
        <f>IF($A43="","",IFERROR(IF(SUMPRODUCT(MAX((Counts!$B$5:$B$154=$A43)*Counts!$A$5:$A$154))=0,"",SUMPRODUCT(MAX((Counts!$B$5:$B$154=$A43)*Counts!$A$5:$A$154))),""))</f>
        <v/>
      </c>
      <c r="L43" s="11">
        <f>IF($A43="","",IF($K43="","",$K43+$E43))</f>
        <v/>
      </c>
      <c r="M43" s="12">
        <f>IF($A43="","",IF($K43="","never counted",IF(TODAY()&gt;$L43,"⚠ count is due","counted")))</f>
        <v/>
      </c>
      <c r="N43" s="12">
        <f>IF($A43="","",IF($H43&gt;1,"split across "&amp;$H43&amp;" bins — sequence the pick",""))</f>
        <v/>
      </c>
    </row>
    <row r="44">
      <c r="A44" s="9" t="n"/>
      <c r="B44" s="9" t="n"/>
      <c r="C44" s="20" t="n"/>
      <c r="D44" s="9" t="n"/>
      <c r="E44" s="10" t="n"/>
      <c r="F44" s="7">
        <f>IF($A44="","",SUMIFS(Locations!$D$5:$D$204,Locations!$A$5:$A$204,$A44))</f>
        <v/>
      </c>
      <c r="G44" s="13">
        <f>IF($A44="","",$F44*$C44)</f>
        <v/>
      </c>
      <c r="H44" s="14">
        <f>IF($A44="","",COUNTIFS(Locations!$A$5:$A$204,$A44,Locations!$D$5:$D$204,"&gt;0"))</f>
        <v/>
      </c>
      <c r="I44" s="14">
        <f>IF($A44="","",COUNTIFS(Locations!$A$5:$A$204,$A44))</f>
        <v/>
      </c>
      <c r="J44" s="12">
        <f>IF($A44="","",""&amp;IFERROR(INDEX(Locations!$C$5:$C$204,MATCH($A44&amp;"#1",Locations!$N$5:$N$204,0)),"")&amp;IFERROR(", "&amp;INDEX(Locations!$C$5:$C$204,MATCH($A44&amp;"#2",Locations!$N$5:$N$204,0)),"")&amp;IFERROR(", "&amp;INDEX(Locations!$C$5:$C$204,MATCH($A44&amp;"#3",Locations!$N$5:$N$204,0)),"")&amp;IFERROR(", "&amp;INDEX(Locations!$C$5:$C$204,MATCH($A44&amp;"#4",Locations!$N$5:$N$204,0)),"")&amp;IFERROR(", "&amp;INDEX(Locations!$C$5:$C$204,MATCH($A44&amp;"#5",Locations!$N$5:$N$204,0)),"")&amp;IF($I44&gt;5," +"&amp;($I44-5)&amp;" more",""))</f>
        <v/>
      </c>
      <c r="K44" s="11">
        <f>IF($A44="","",IFERROR(IF(SUMPRODUCT(MAX((Counts!$B$5:$B$154=$A44)*Counts!$A$5:$A$154))=0,"",SUMPRODUCT(MAX((Counts!$B$5:$B$154=$A44)*Counts!$A$5:$A$154))),""))</f>
        <v/>
      </c>
      <c r="L44" s="11">
        <f>IF($A44="","",IF($K44="","",$K44+$E44))</f>
        <v/>
      </c>
      <c r="M44" s="12">
        <f>IF($A44="","",IF($K44="","never counted",IF(TODAY()&gt;$L44,"⚠ count is due","counted")))</f>
        <v/>
      </c>
      <c r="N44" s="12">
        <f>IF($A44="","",IF($H44&gt;1,"split across "&amp;$H44&amp;" bins — sequence the pick",""))</f>
        <v/>
      </c>
    </row>
    <row r="45">
      <c r="A45" s="9" t="n"/>
      <c r="B45" s="9" t="n"/>
      <c r="C45" s="20" t="n"/>
      <c r="D45" s="9" t="n"/>
      <c r="E45" s="10" t="n"/>
      <c r="F45" s="7">
        <f>IF($A45="","",SUMIFS(Locations!$D$5:$D$204,Locations!$A$5:$A$204,$A45))</f>
        <v/>
      </c>
      <c r="G45" s="13">
        <f>IF($A45="","",$F45*$C45)</f>
        <v/>
      </c>
      <c r="H45" s="14">
        <f>IF($A45="","",COUNTIFS(Locations!$A$5:$A$204,$A45,Locations!$D$5:$D$204,"&gt;0"))</f>
        <v/>
      </c>
      <c r="I45" s="14">
        <f>IF($A45="","",COUNTIFS(Locations!$A$5:$A$204,$A45))</f>
        <v/>
      </c>
      <c r="J45" s="12">
        <f>IF($A45="","",""&amp;IFERROR(INDEX(Locations!$C$5:$C$204,MATCH($A45&amp;"#1",Locations!$N$5:$N$204,0)),"")&amp;IFERROR(", "&amp;INDEX(Locations!$C$5:$C$204,MATCH($A45&amp;"#2",Locations!$N$5:$N$204,0)),"")&amp;IFERROR(", "&amp;INDEX(Locations!$C$5:$C$204,MATCH($A45&amp;"#3",Locations!$N$5:$N$204,0)),"")&amp;IFERROR(", "&amp;INDEX(Locations!$C$5:$C$204,MATCH($A45&amp;"#4",Locations!$N$5:$N$204,0)),"")&amp;IFERROR(", "&amp;INDEX(Locations!$C$5:$C$204,MATCH($A45&amp;"#5",Locations!$N$5:$N$204,0)),"")&amp;IF($I45&gt;5," +"&amp;($I45-5)&amp;" more",""))</f>
        <v/>
      </c>
      <c r="K45" s="11">
        <f>IF($A45="","",IFERROR(IF(SUMPRODUCT(MAX((Counts!$B$5:$B$154=$A45)*Counts!$A$5:$A$154))=0,"",SUMPRODUCT(MAX((Counts!$B$5:$B$154=$A45)*Counts!$A$5:$A$154))),""))</f>
        <v/>
      </c>
      <c r="L45" s="11">
        <f>IF($A45="","",IF($K45="","",$K45+$E45))</f>
        <v/>
      </c>
      <c r="M45" s="12">
        <f>IF($A45="","",IF($K45="","never counted",IF(TODAY()&gt;$L45,"⚠ count is due","counted")))</f>
        <v/>
      </c>
      <c r="N45" s="12">
        <f>IF($A45="","",IF($H45&gt;1,"split across "&amp;$H45&amp;" bins — sequence the pick",""))</f>
        <v/>
      </c>
    </row>
    <row r="46">
      <c r="A46" s="9" t="n"/>
      <c r="B46" s="9" t="n"/>
      <c r="C46" s="20" t="n"/>
      <c r="D46" s="9" t="n"/>
      <c r="E46" s="10" t="n"/>
      <c r="F46" s="7">
        <f>IF($A46="","",SUMIFS(Locations!$D$5:$D$204,Locations!$A$5:$A$204,$A46))</f>
        <v/>
      </c>
      <c r="G46" s="13">
        <f>IF($A46="","",$F46*$C46)</f>
        <v/>
      </c>
      <c r="H46" s="14">
        <f>IF($A46="","",COUNTIFS(Locations!$A$5:$A$204,$A46,Locations!$D$5:$D$204,"&gt;0"))</f>
        <v/>
      </c>
      <c r="I46" s="14">
        <f>IF($A46="","",COUNTIFS(Locations!$A$5:$A$204,$A46))</f>
        <v/>
      </c>
      <c r="J46" s="12">
        <f>IF($A46="","",""&amp;IFERROR(INDEX(Locations!$C$5:$C$204,MATCH($A46&amp;"#1",Locations!$N$5:$N$204,0)),"")&amp;IFERROR(", "&amp;INDEX(Locations!$C$5:$C$204,MATCH($A46&amp;"#2",Locations!$N$5:$N$204,0)),"")&amp;IFERROR(", "&amp;INDEX(Locations!$C$5:$C$204,MATCH($A46&amp;"#3",Locations!$N$5:$N$204,0)),"")&amp;IFERROR(", "&amp;INDEX(Locations!$C$5:$C$204,MATCH($A46&amp;"#4",Locations!$N$5:$N$204,0)),"")&amp;IFERROR(", "&amp;INDEX(Locations!$C$5:$C$204,MATCH($A46&amp;"#5",Locations!$N$5:$N$204,0)),"")&amp;IF($I46&gt;5," +"&amp;($I46-5)&amp;" more",""))</f>
        <v/>
      </c>
      <c r="K46" s="11">
        <f>IF($A46="","",IFERROR(IF(SUMPRODUCT(MAX((Counts!$B$5:$B$154=$A46)*Counts!$A$5:$A$154))=0,"",SUMPRODUCT(MAX((Counts!$B$5:$B$154=$A46)*Counts!$A$5:$A$154))),""))</f>
        <v/>
      </c>
      <c r="L46" s="11">
        <f>IF($A46="","",IF($K46="","",$K46+$E46))</f>
        <v/>
      </c>
      <c r="M46" s="12">
        <f>IF($A46="","",IF($K46="","never counted",IF(TODAY()&gt;$L46,"⚠ count is due","counted")))</f>
        <v/>
      </c>
      <c r="N46" s="12">
        <f>IF($A46="","",IF($H46&gt;1,"split across "&amp;$H46&amp;" bins — sequence the pick",""))</f>
        <v/>
      </c>
    </row>
    <row r="47">
      <c r="A47" s="9" t="n"/>
      <c r="B47" s="9" t="n"/>
      <c r="C47" s="20" t="n"/>
      <c r="D47" s="9" t="n"/>
      <c r="E47" s="10" t="n"/>
      <c r="F47" s="7">
        <f>IF($A47="","",SUMIFS(Locations!$D$5:$D$204,Locations!$A$5:$A$204,$A47))</f>
        <v/>
      </c>
      <c r="G47" s="13">
        <f>IF($A47="","",$F47*$C47)</f>
        <v/>
      </c>
      <c r="H47" s="14">
        <f>IF($A47="","",COUNTIFS(Locations!$A$5:$A$204,$A47,Locations!$D$5:$D$204,"&gt;0"))</f>
        <v/>
      </c>
      <c r="I47" s="14">
        <f>IF($A47="","",COUNTIFS(Locations!$A$5:$A$204,$A47))</f>
        <v/>
      </c>
      <c r="J47" s="12">
        <f>IF($A47="","",""&amp;IFERROR(INDEX(Locations!$C$5:$C$204,MATCH($A47&amp;"#1",Locations!$N$5:$N$204,0)),"")&amp;IFERROR(", "&amp;INDEX(Locations!$C$5:$C$204,MATCH($A47&amp;"#2",Locations!$N$5:$N$204,0)),"")&amp;IFERROR(", "&amp;INDEX(Locations!$C$5:$C$204,MATCH($A47&amp;"#3",Locations!$N$5:$N$204,0)),"")&amp;IFERROR(", "&amp;INDEX(Locations!$C$5:$C$204,MATCH($A47&amp;"#4",Locations!$N$5:$N$204,0)),"")&amp;IFERROR(", "&amp;INDEX(Locations!$C$5:$C$204,MATCH($A47&amp;"#5",Locations!$N$5:$N$204,0)),"")&amp;IF($I47&gt;5," +"&amp;($I47-5)&amp;" more",""))</f>
        <v/>
      </c>
      <c r="K47" s="11">
        <f>IF($A47="","",IFERROR(IF(SUMPRODUCT(MAX((Counts!$B$5:$B$154=$A47)*Counts!$A$5:$A$154))=0,"",SUMPRODUCT(MAX((Counts!$B$5:$B$154=$A47)*Counts!$A$5:$A$154))),""))</f>
        <v/>
      </c>
      <c r="L47" s="11">
        <f>IF($A47="","",IF($K47="","",$K47+$E47))</f>
        <v/>
      </c>
      <c r="M47" s="12">
        <f>IF($A47="","",IF($K47="","never counted",IF(TODAY()&gt;$L47,"⚠ count is due","counted")))</f>
        <v/>
      </c>
      <c r="N47" s="12">
        <f>IF($A47="","",IF($H47&gt;1,"split across "&amp;$H47&amp;" bins — sequence the pick",""))</f>
        <v/>
      </c>
    </row>
    <row r="48">
      <c r="A48" s="9" t="n"/>
      <c r="B48" s="9" t="n"/>
      <c r="C48" s="20" t="n"/>
      <c r="D48" s="9" t="n"/>
      <c r="E48" s="10" t="n"/>
      <c r="F48" s="7">
        <f>IF($A48="","",SUMIFS(Locations!$D$5:$D$204,Locations!$A$5:$A$204,$A48))</f>
        <v/>
      </c>
      <c r="G48" s="13">
        <f>IF($A48="","",$F48*$C48)</f>
        <v/>
      </c>
      <c r="H48" s="14">
        <f>IF($A48="","",COUNTIFS(Locations!$A$5:$A$204,$A48,Locations!$D$5:$D$204,"&gt;0"))</f>
        <v/>
      </c>
      <c r="I48" s="14">
        <f>IF($A48="","",COUNTIFS(Locations!$A$5:$A$204,$A48))</f>
        <v/>
      </c>
      <c r="J48" s="12">
        <f>IF($A48="","",""&amp;IFERROR(INDEX(Locations!$C$5:$C$204,MATCH($A48&amp;"#1",Locations!$N$5:$N$204,0)),"")&amp;IFERROR(", "&amp;INDEX(Locations!$C$5:$C$204,MATCH($A48&amp;"#2",Locations!$N$5:$N$204,0)),"")&amp;IFERROR(", "&amp;INDEX(Locations!$C$5:$C$204,MATCH($A48&amp;"#3",Locations!$N$5:$N$204,0)),"")&amp;IFERROR(", "&amp;INDEX(Locations!$C$5:$C$204,MATCH($A48&amp;"#4",Locations!$N$5:$N$204,0)),"")&amp;IFERROR(", "&amp;INDEX(Locations!$C$5:$C$204,MATCH($A48&amp;"#5",Locations!$N$5:$N$204,0)),"")&amp;IF($I48&gt;5," +"&amp;($I48-5)&amp;" more",""))</f>
        <v/>
      </c>
      <c r="K48" s="11">
        <f>IF($A48="","",IFERROR(IF(SUMPRODUCT(MAX((Counts!$B$5:$B$154=$A48)*Counts!$A$5:$A$154))=0,"",SUMPRODUCT(MAX((Counts!$B$5:$B$154=$A48)*Counts!$A$5:$A$154))),""))</f>
        <v/>
      </c>
      <c r="L48" s="11">
        <f>IF($A48="","",IF($K48="","",$K48+$E48))</f>
        <v/>
      </c>
      <c r="M48" s="12">
        <f>IF($A48="","",IF($K48="","never counted",IF(TODAY()&gt;$L48,"⚠ count is due","counted")))</f>
        <v/>
      </c>
      <c r="N48" s="12">
        <f>IF($A48="","",IF($H48&gt;1,"split across "&amp;$H48&amp;" bins — sequence the pick",""))</f>
        <v/>
      </c>
    </row>
    <row r="49">
      <c r="A49" s="9" t="n"/>
      <c r="B49" s="9" t="n"/>
      <c r="C49" s="20" t="n"/>
      <c r="D49" s="9" t="n"/>
      <c r="E49" s="10" t="n"/>
      <c r="F49" s="7">
        <f>IF($A49="","",SUMIFS(Locations!$D$5:$D$204,Locations!$A$5:$A$204,$A49))</f>
        <v/>
      </c>
      <c r="G49" s="13">
        <f>IF($A49="","",$F49*$C49)</f>
        <v/>
      </c>
      <c r="H49" s="14">
        <f>IF($A49="","",COUNTIFS(Locations!$A$5:$A$204,$A49,Locations!$D$5:$D$204,"&gt;0"))</f>
        <v/>
      </c>
      <c r="I49" s="14">
        <f>IF($A49="","",COUNTIFS(Locations!$A$5:$A$204,$A49))</f>
        <v/>
      </c>
      <c r="J49" s="12">
        <f>IF($A49="","",""&amp;IFERROR(INDEX(Locations!$C$5:$C$204,MATCH($A49&amp;"#1",Locations!$N$5:$N$204,0)),"")&amp;IFERROR(", "&amp;INDEX(Locations!$C$5:$C$204,MATCH($A49&amp;"#2",Locations!$N$5:$N$204,0)),"")&amp;IFERROR(", "&amp;INDEX(Locations!$C$5:$C$204,MATCH($A49&amp;"#3",Locations!$N$5:$N$204,0)),"")&amp;IFERROR(", "&amp;INDEX(Locations!$C$5:$C$204,MATCH($A49&amp;"#4",Locations!$N$5:$N$204,0)),"")&amp;IFERROR(", "&amp;INDEX(Locations!$C$5:$C$204,MATCH($A49&amp;"#5",Locations!$N$5:$N$204,0)),"")&amp;IF($I49&gt;5," +"&amp;($I49-5)&amp;" more",""))</f>
        <v/>
      </c>
      <c r="K49" s="11">
        <f>IF($A49="","",IFERROR(IF(SUMPRODUCT(MAX((Counts!$B$5:$B$154=$A49)*Counts!$A$5:$A$154))=0,"",SUMPRODUCT(MAX((Counts!$B$5:$B$154=$A49)*Counts!$A$5:$A$154))),""))</f>
        <v/>
      </c>
      <c r="L49" s="11">
        <f>IF($A49="","",IF($K49="","",$K49+$E49))</f>
        <v/>
      </c>
      <c r="M49" s="12">
        <f>IF($A49="","",IF($K49="","never counted",IF(TODAY()&gt;$L49,"⚠ count is due","counted")))</f>
        <v/>
      </c>
      <c r="N49" s="12">
        <f>IF($A49="","",IF($H49&gt;1,"split across "&amp;$H49&amp;" bins — sequence the pick",""))</f>
        <v/>
      </c>
    </row>
    <row r="50">
      <c r="A50" s="9" t="n"/>
      <c r="B50" s="9" t="n"/>
      <c r="C50" s="20" t="n"/>
      <c r="D50" s="9" t="n"/>
      <c r="E50" s="10" t="n"/>
      <c r="F50" s="7">
        <f>IF($A50="","",SUMIFS(Locations!$D$5:$D$204,Locations!$A$5:$A$204,$A50))</f>
        <v/>
      </c>
      <c r="G50" s="13">
        <f>IF($A50="","",$F50*$C50)</f>
        <v/>
      </c>
      <c r="H50" s="14">
        <f>IF($A50="","",COUNTIFS(Locations!$A$5:$A$204,$A50,Locations!$D$5:$D$204,"&gt;0"))</f>
        <v/>
      </c>
      <c r="I50" s="14">
        <f>IF($A50="","",COUNTIFS(Locations!$A$5:$A$204,$A50))</f>
        <v/>
      </c>
      <c r="J50" s="12">
        <f>IF($A50="","",""&amp;IFERROR(INDEX(Locations!$C$5:$C$204,MATCH($A50&amp;"#1",Locations!$N$5:$N$204,0)),"")&amp;IFERROR(", "&amp;INDEX(Locations!$C$5:$C$204,MATCH($A50&amp;"#2",Locations!$N$5:$N$204,0)),"")&amp;IFERROR(", "&amp;INDEX(Locations!$C$5:$C$204,MATCH($A50&amp;"#3",Locations!$N$5:$N$204,0)),"")&amp;IFERROR(", "&amp;INDEX(Locations!$C$5:$C$204,MATCH($A50&amp;"#4",Locations!$N$5:$N$204,0)),"")&amp;IFERROR(", "&amp;INDEX(Locations!$C$5:$C$204,MATCH($A50&amp;"#5",Locations!$N$5:$N$204,0)),"")&amp;IF($I50&gt;5," +"&amp;($I50-5)&amp;" more",""))</f>
        <v/>
      </c>
      <c r="K50" s="11">
        <f>IF($A50="","",IFERROR(IF(SUMPRODUCT(MAX((Counts!$B$5:$B$154=$A50)*Counts!$A$5:$A$154))=0,"",SUMPRODUCT(MAX((Counts!$B$5:$B$154=$A50)*Counts!$A$5:$A$154))),""))</f>
        <v/>
      </c>
      <c r="L50" s="11">
        <f>IF($A50="","",IF($K50="","",$K50+$E50))</f>
        <v/>
      </c>
      <c r="M50" s="12">
        <f>IF($A50="","",IF($K50="","never counted",IF(TODAY()&gt;$L50,"⚠ count is due","counted")))</f>
        <v/>
      </c>
      <c r="N50" s="12">
        <f>IF($A50="","",IF($H50&gt;1,"split across "&amp;$H50&amp;" bins — sequence the pick",""))</f>
        <v/>
      </c>
    </row>
    <row r="51">
      <c r="A51" s="9" t="n"/>
      <c r="B51" s="9" t="n"/>
      <c r="C51" s="20" t="n"/>
      <c r="D51" s="9" t="n"/>
      <c r="E51" s="10" t="n"/>
      <c r="F51" s="7">
        <f>IF($A51="","",SUMIFS(Locations!$D$5:$D$204,Locations!$A$5:$A$204,$A51))</f>
        <v/>
      </c>
      <c r="G51" s="13">
        <f>IF($A51="","",$F51*$C51)</f>
        <v/>
      </c>
      <c r="H51" s="14">
        <f>IF($A51="","",COUNTIFS(Locations!$A$5:$A$204,$A51,Locations!$D$5:$D$204,"&gt;0"))</f>
        <v/>
      </c>
      <c r="I51" s="14">
        <f>IF($A51="","",COUNTIFS(Locations!$A$5:$A$204,$A51))</f>
        <v/>
      </c>
      <c r="J51" s="12">
        <f>IF($A51="","",""&amp;IFERROR(INDEX(Locations!$C$5:$C$204,MATCH($A51&amp;"#1",Locations!$N$5:$N$204,0)),"")&amp;IFERROR(", "&amp;INDEX(Locations!$C$5:$C$204,MATCH($A51&amp;"#2",Locations!$N$5:$N$204,0)),"")&amp;IFERROR(", "&amp;INDEX(Locations!$C$5:$C$204,MATCH($A51&amp;"#3",Locations!$N$5:$N$204,0)),"")&amp;IFERROR(", "&amp;INDEX(Locations!$C$5:$C$204,MATCH($A51&amp;"#4",Locations!$N$5:$N$204,0)),"")&amp;IFERROR(", "&amp;INDEX(Locations!$C$5:$C$204,MATCH($A51&amp;"#5",Locations!$N$5:$N$204,0)),"")&amp;IF($I51&gt;5," +"&amp;($I51-5)&amp;" more",""))</f>
        <v/>
      </c>
      <c r="K51" s="11">
        <f>IF($A51="","",IFERROR(IF(SUMPRODUCT(MAX((Counts!$B$5:$B$154=$A51)*Counts!$A$5:$A$154))=0,"",SUMPRODUCT(MAX((Counts!$B$5:$B$154=$A51)*Counts!$A$5:$A$154))),""))</f>
        <v/>
      </c>
      <c r="L51" s="11">
        <f>IF($A51="","",IF($K51="","",$K51+$E51))</f>
        <v/>
      </c>
      <c r="M51" s="12">
        <f>IF($A51="","",IF($K51="","never counted",IF(TODAY()&gt;$L51,"⚠ count is due","counted")))</f>
        <v/>
      </c>
      <c r="N51" s="12">
        <f>IF($A51="","",IF($H51&gt;1,"split across "&amp;$H51&amp;" bins — sequence the pick",""))</f>
        <v/>
      </c>
    </row>
    <row r="52">
      <c r="A52" s="9" t="n"/>
      <c r="B52" s="9" t="n"/>
      <c r="C52" s="20" t="n"/>
      <c r="D52" s="9" t="n"/>
      <c r="E52" s="10" t="n"/>
      <c r="F52" s="7">
        <f>IF($A52="","",SUMIFS(Locations!$D$5:$D$204,Locations!$A$5:$A$204,$A52))</f>
        <v/>
      </c>
      <c r="G52" s="13">
        <f>IF($A52="","",$F52*$C52)</f>
        <v/>
      </c>
      <c r="H52" s="14">
        <f>IF($A52="","",COUNTIFS(Locations!$A$5:$A$204,$A52,Locations!$D$5:$D$204,"&gt;0"))</f>
        <v/>
      </c>
      <c r="I52" s="14">
        <f>IF($A52="","",COUNTIFS(Locations!$A$5:$A$204,$A52))</f>
        <v/>
      </c>
      <c r="J52" s="12">
        <f>IF($A52="","",""&amp;IFERROR(INDEX(Locations!$C$5:$C$204,MATCH($A52&amp;"#1",Locations!$N$5:$N$204,0)),"")&amp;IFERROR(", "&amp;INDEX(Locations!$C$5:$C$204,MATCH($A52&amp;"#2",Locations!$N$5:$N$204,0)),"")&amp;IFERROR(", "&amp;INDEX(Locations!$C$5:$C$204,MATCH($A52&amp;"#3",Locations!$N$5:$N$204,0)),"")&amp;IFERROR(", "&amp;INDEX(Locations!$C$5:$C$204,MATCH($A52&amp;"#4",Locations!$N$5:$N$204,0)),"")&amp;IFERROR(", "&amp;INDEX(Locations!$C$5:$C$204,MATCH($A52&amp;"#5",Locations!$N$5:$N$204,0)),"")&amp;IF($I52&gt;5," +"&amp;($I52-5)&amp;" more",""))</f>
        <v/>
      </c>
      <c r="K52" s="11">
        <f>IF($A52="","",IFERROR(IF(SUMPRODUCT(MAX((Counts!$B$5:$B$154=$A52)*Counts!$A$5:$A$154))=0,"",SUMPRODUCT(MAX((Counts!$B$5:$B$154=$A52)*Counts!$A$5:$A$154))),""))</f>
        <v/>
      </c>
      <c r="L52" s="11">
        <f>IF($A52="","",IF($K52="","",$K52+$E52))</f>
        <v/>
      </c>
      <c r="M52" s="12">
        <f>IF($A52="","",IF($K52="","never counted",IF(TODAY()&gt;$L52,"⚠ count is due","counted")))</f>
        <v/>
      </c>
      <c r="N52" s="12">
        <f>IF($A52="","",IF($H52&gt;1,"split across "&amp;$H52&amp;" bins — sequence the pick",""))</f>
        <v/>
      </c>
    </row>
    <row r="53">
      <c r="A53" s="9" t="n"/>
      <c r="B53" s="9" t="n"/>
      <c r="C53" s="20" t="n"/>
      <c r="D53" s="9" t="n"/>
      <c r="E53" s="10" t="n"/>
      <c r="F53" s="7">
        <f>IF($A53="","",SUMIFS(Locations!$D$5:$D$204,Locations!$A$5:$A$204,$A53))</f>
        <v/>
      </c>
      <c r="G53" s="13">
        <f>IF($A53="","",$F53*$C53)</f>
        <v/>
      </c>
      <c r="H53" s="14">
        <f>IF($A53="","",COUNTIFS(Locations!$A$5:$A$204,$A53,Locations!$D$5:$D$204,"&gt;0"))</f>
        <v/>
      </c>
      <c r="I53" s="14">
        <f>IF($A53="","",COUNTIFS(Locations!$A$5:$A$204,$A53))</f>
        <v/>
      </c>
      <c r="J53" s="12">
        <f>IF($A53="","",""&amp;IFERROR(INDEX(Locations!$C$5:$C$204,MATCH($A53&amp;"#1",Locations!$N$5:$N$204,0)),"")&amp;IFERROR(", "&amp;INDEX(Locations!$C$5:$C$204,MATCH($A53&amp;"#2",Locations!$N$5:$N$204,0)),"")&amp;IFERROR(", "&amp;INDEX(Locations!$C$5:$C$204,MATCH($A53&amp;"#3",Locations!$N$5:$N$204,0)),"")&amp;IFERROR(", "&amp;INDEX(Locations!$C$5:$C$204,MATCH($A53&amp;"#4",Locations!$N$5:$N$204,0)),"")&amp;IFERROR(", "&amp;INDEX(Locations!$C$5:$C$204,MATCH($A53&amp;"#5",Locations!$N$5:$N$204,0)),"")&amp;IF($I53&gt;5," +"&amp;($I53-5)&amp;" more",""))</f>
        <v/>
      </c>
      <c r="K53" s="11">
        <f>IF($A53="","",IFERROR(IF(SUMPRODUCT(MAX((Counts!$B$5:$B$154=$A53)*Counts!$A$5:$A$154))=0,"",SUMPRODUCT(MAX((Counts!$B$5:$B$154=$A53)*Counts!$A$5:$A$154))),""))</f>
        <v/>
      </c>
      <c r="L53" s="11">
        <f>IF($A53="","",IF($K53="","",$K53+$E53))</f>
        <v/>
      </c>
      <c r="M53" s="12">
        <f>IF($A53="","",IF($K53="","never counted",IF(TODAY()&gt;$L53,"⚠ count is due","counted")))</f>
        <v/>
      </c>
      <c r="N53" s="12">
        <f>IF($A53="","",IF($H53&gt;1,"split across "&amp;$H53&amp;" bins — sequence the pick",""))</f>
        <v/>
      </c>
    </row>
    <row r="54">
      <c r="A54" s="9" t="n"/>
      <c r="B54" s="9" t="n"/>
      <c r="C54" s="20" t="n"/>
      <c r="D54" s="9" t="n"/>
      <c r="E54" s="10" t="n"/>
      <c r="F54" s="7">
        <f>IF($A54="","",SUMIFS(Locations!$D$5:$D$204,Locations!$A$5:$A$204,$A54))</f>
        <v/>
      </c>
      <c r="G54" s="13">
        <f>IF($A54="","",$F54*$C54)</f>
        <v/>
      </c>
      <c r="H54" s="14">
        <f>IF($A54="","",COUNTIFS(Locations!$A$5:$A$204,$A54,Locations!$D$5:$D$204,"&gt;0"))</f>
        <v/>
      </c>
      <c r="I54" s="14">
        <f>IF($A54="","",COUNTIFS(Locations!$A$5:$A$204,$A54))</f>
        <v/>
      </c>
      <c r="J54" s="12">
        <f>IF($A54="","",""&amp;IFERROR(INDEX(Locations!$C$5:$C$204,MATCH($A54&amp;"#1",Locations!$N$5:$N$204,0)),"")&amp;IFERROR(", "&amp;INDEX(Locations!$C$5:$C$204,MATCH($A54&amp;"#2",Locations!$N$5:$N$204,0)),"")&amp;IFERROR(", "&amp;INDEX(Locations!$C$5:$C$204,MATCH($A54&amp;"#3",Locations!$N$5:$N$204,0)),"")&amp;IFERROR(", "&amp;INDEX(Locations!$C$5:$C$204,MATCH($A54&amp;"#4",Locations!$N$5:$N$204,0)),"")&amp;IFERROR(", "&amp;INDEX(Locations!$C$5:$C$204,MATCH($A54&amp;"#5",Locations!$N$5:$N$204,0)),"")&amp;IF($I54&gt;5," +"&amp;($I54-5)&amp;" more",""))</f>
        <v/>
      </c>
      <c r="K54" s="11">
        <f>IF($A54="","",IFERROR(IF(SUMPRODUCT(MAX((Counts!$B$5:$B$154=$A54)*Counts!$A$5:$A$154))=0,"",SUMPRODUCT(MAX((Counts!$B$5:$B$154=$A54)*Counts!$A$5:$A$154))),""))</f>
        <v/>
      </c>
      <c r="L54" s="11">
        <f>IF($A54="","",IF($K54="","",$K54+$E54))</f>
        <v/>
      </c>
      <c r="M54" s="12">
        <f>IF($A54="","",IF($K54="","never counted",IF(TODAY()&gt;$L54,"⚠ count is due","counted")))</f>
        <v/>
      </c>
      <c r="N54" s="12">
        <f>IF($A54="","",IF($H54&gt;1,"split across "&amp;$H54&amp;" bins — sequence the pick",""))</f>
        <v/>
      </c>
    </row>
    <row r="55">
      <c r="A55" s="9" t="n"/>
      <c r="B55" s="9" t="n"/>
      <c r="C55" s="20" t="n"/>
      <c r="D55" s="9" t="n"/>
      <c r="E55" s="10" t="n"/>
      <c r="F55" s="7">
        <f>IF($A55="","",SUMIFS(Locations!$D$5:$D$204,Locations!$A$5:$A$204,$A55))</f>
        <v/>
      </c>
      <c r="G55" s="13">
        <f>IF($A55="","",$F55*$C55)</f>
        <v/>
      </c>
      <c r="H55" s="14">
        <f>IF($A55="","",COUNTIFS(Locations!$A$5:$A$204,$A55,Locations!$D$5:$D$204,"&gt;0"))</f>
        <v/>
      </c>
      <c r="I55" s="14">
        <f>IF($A55="","",COUNTIFS(Locations!$A$5:$A$204,$A55))</f>
        <v/>
      </c>
      <c r="J55" s="12">
        <f>IF($A55="","",""&amp;IFERROR(INDEX(Locations!$C$5:$C$204,MATCH($A55&amp;"#1",Locations!$N$5:$N$204,0)),"")&amp;IFERROR(", "&amp;INDEX(Locations!$C$5:$C$204,MATCH($A55&amp;"#2",Locations!$N$5:$N$204,0)),"")&amp;IFERROR(", "&amp;INDEX(Locations!$C$5:$C$204,MATCH($A55&amp;"#3",Locations!$N$5:$N$204,0)),"")&amp;IFERROR(", "&amp;INDEX(Locations!$C$5:$C$204,MATCH($A55&amp;"#4",Locations!$N$5:$N$204,0)),"")&amp;IFERROR(", "&amp;INDEX(Locations!$C$5:$C$204,MATCH($A55&amp;"#5",Locations!$N$5:$N$204,0)),"")&amp;IF($I55&gt;5," +"&amp;($I55-5)&amp;" more",""))</f>
        <v/>
      </c>
      <c r="K55" s="11">
        <f>IF($A55="","",IFERROR(IF(SUMPRODUCT(MAX((Counts!$B$5:$B$154=$A55)*Counts!$A$5:$A$154))=0,"",SUMPRODUCT(MAX((Counts!$B$5:$B$154=$A55)*Counts!$A$5:$A$154))),""))</f>
        <v/>
      </c>
      <c r="L55" s="11">
        <f>IF($A55="","",IF($K55="","",$K55+$E55))</f>
        <v/>
      </c>
      <c r="M55" s="12">
        <f>IF($A55="","",IF($K55="","never counted",IF(TODAY()&gt;$L55,"⚠ count is due","counted")))</f>
        <v/>
      </c>
      <c r="N55" s="12">
        <f>IF($A55="","",IF($H55&gt;1,"split across "&amp;$H55&amp;" bins — sequence the pick",""))</f>
        <v/>
      </c>
    </row>
    <row r="56">
      <c r="A56" s="9" t="n"/>
      <c r="B56" s="9" t="n"/>
      <c r="C56" s="20" t="n"/>
      <c r="D56" s="9" t="n"/>
      <c r="E56" s="10" t="n"/>
      <c r="F56" s="7">
        <f>IF($A56="","",SUMIFS(Locations!$D$5:$D$204,Locations!$A$5:$A$204,$A56))</f>
        <v/>
      </c>
      <c r="G56" s="13">
        <f>IF($A56="","",$F56*$C56)</f>
        <v/>
      </c>
      <c r="H56" s="14">
        <f>IF($A56="","",COUNTIFS(Locations!$A$5:$A$204,$A56,Locations!$D$5:$D$204,"&gt;0"))</f>
        <v/>
      </c>
      <c r="I56" s="14">
        <f>IF($A56="","",COUNTIFS(Locations!$A$5:$A$204,$A56))</f>
        <v/>
      </c>
      <c r="J56" s="12">
        <f>IF($A56="","",""&amp;IFERROR(INDEX(Locations!$C$5:$C$204,MATCH($A56&amp;"#1",Locations!$N$5:$N$204,0)),"")&amp;IFERROR(", "&amp;INDEX(Locations!$C$5:$C$204,MATCH($A56&amp;"#2",Locations!$N$5:$N$204,0)),"")&amp;IFERROR(", "&amp;INDEX(Locations!$C$5:$C$204,MATCH($A56&amp;"#3",Locations!$N$5:$N$204,0)),"")&amp;IFERROR(", "&amp;INDEX(Locations!$C$5:$C$204,MATCH($A56&amp;"#4",Locations!$N$5:$N$204,0)),"")&amp;IFERROR(", "&amp;INDEX(Locations!$C$5:$C$204,MATCH($A56&amp;"#5",Locations!$N$5:$N$204,0)),"")&amp;IF($I56&gt;5," +"&amp;($I56-5)&amp;" more",""))</f>
        <v/>
      </c>
      <c r="K56" s="11">
        <f>IF($A56="","",IFERROR(IF(SUMPRODUCT(MAX((Counts!$B$5:$B$154=$A56)*Counts!$A$5:$A$154))=0,"",SUMPRODUCT(MAX((Counts!$B$5:$B$154=$A56)*Counts!$A$5:$A$154))),""))</f>
        <v/>
      </c>
      <c r="L56" s="11">
        <f>IF($A56="","",IF($K56="","",$K56+$E56))</f>
        <v/>
      </c>
      <c r="M56" s="12">
        <f>IF($A56="","",IF($K56="","never counted",IF(TODAY()&gt;$L56,"⚠ count is due","counted")))</f>
        <v/>
      </c>
      <c r="N56" s="12">
        <f>IF($A56="","",IF($H56&gt;1,"split across "&amp;$H56&amp;" bins — sequence the pick",""))</f>
        <v/>
      </c>
    </row>
    <row r="57">
      <c r="A57" s="9" t="n"/>
      <c r="B57" s="9" t="n"/>
      <c r="C57" s="20" t="n"/>
      <c r="D57" s="9" t="n"/>
      <c r="E57" s="10" t="n"/>
      <c r="F57" s="7">
        <f>IF($A57="","",SUMIFS(Locations!$D$5:$D$204,Locations!$A$5:$A$204,$A57))</f>
        <v/>
      </c>
      <c r="G57" s="13">
        <f>IF($A57="","",$F57*$C57)</f>
        <v/>
      </c>
      <c r="H57" s="14">
        <f>IF($A57="","",COUNTIFS(Locations!$A$5:$A$204,$A57,Locations!$D$5:$D$204,"&gt;0"))</f>
        <v/>
      </c>
      <c r="I57" s="14">
        <f>IF($A57="","",COUNTIFS(Locations!$A$5:$A$204,$A57))</f>
        <v/>
      </c>
      <c r="J57" s="12">
        <f>IF($A57="","",""&amp;IFERROR(INDEX(Locations!$C$5:$C$204,MATCH($A57&amp;"#1",Locations!$N$5:$N$204,0)),"")&amp;IFERROR(", "&amp;INDEX(Locations!$C$5:$C$204,MATCH($A57&amp;"#2",Locations!$N$5:$N$204,0)),"")&amp;IFERROR(", "&amp;INDEX(Locations!$C$5:$C$204,MATCH($A57&amp;"#3",Locations!$N$5:$N$204,0)),"")&amp;IFERROR(", "&amp;INDEX(Locations!$C$5:$C$204,MATCH($A57&amp;"#4",Locations!$N$5:$N$204,0)),"")&amp;IFERROR(", "&amp;INDEX(Locations!$C$5:$C$204,MATCH($A57&amp;"#5",Locations!$N$5:$N$204,0)),"")&amp;IF($I57&gt;5," +"&amp;($I57-5)&amp;" more",""))</f>
        <v/>
      </c>
      <c r="K57" s="11">
        <f>IF($A57="","",IFERROR(IF(SUMPRODUCT(MAX((Counts!$B$5:$B$154=$A57)*Counts!$A$5:$A$154))=0,"",SUMPRODUCT(MAX((Counts!$B$5:$B$154=$A57)*Counts!$A$5:$A$154))),""))</f>
        <v/>
      </c>
      <c r="L57" s="11">
        <f>IF($A57="","",IF($K57="","",$K57+$E57))</f>
        <v/>
      </c>
      <c r="M57" s="12">
        <f>IF($A57="","",IF($K57="","never counted",IF(TODAY()&gt;$L57,"⚠ count is due","counted")))</f>
        <v/>
      </c>
      <c r="N57" s="12">
        <f>IF($A57="","",IF($H57&gt;1,"split across "&amp;$H57&amp;" bins — sequence the pick",""))</f>
        <v/>
      </c>
    </row>
    <row r="58">
      <c r="A58" s="9" t="n"/>
      <c r="B58" s="9" t="n"/>
      <c r="C58" s="20" t="n"/>
      <c r="D58" s="9" t="n"/>
      <c r="E58" s="10" t="n"/>
      <c r="F58" s="7">
        <f>IF($A58="","",SUMIFS(Locations!$D$5:$D$204,Locations!$A$5:$A$204,$A58))</f>
        <v/>
      </c>
      <c r="G58" s="13">
        <f>IF($A58="","",$F58*$C58)</f>
        <v/>
      </c>
      <c r="H58" s="14">
        <f>IF($A58="","",COUNTIFS(Locations!$A$5:$A$204,$A58,Locations!$D$5:$D$204,"&gt;0"))</f>
        <v/>
      </c>
      <c r="I58" s="14">
        <f>IF($A58="","",COUNTIFS(Locations!$A$5:$A$204,$A58))</f>
        <v/>
      </c>
      <c r="J58" s="12">
        <f>IF($A58="","",""&amp;IFERROR(INDEX(Locations!$C$5:$C$204,MATCH($A58&amp;"#1",Locations!$N$5:$N$204,0)),"")&amp;IFERROR(", "&amp;INDEX(Locations!$C$5:$C$204,MATCH($A58&amp;"#2",Locations!$N$5:$N$204,0)),"")&amp;IFERROR(", "&amp;INDEX(Locations!$C$5:$C$204,MATCH($A58&amp;"#3",Locations!$N$5:$N$204,0)),"")&amp;IFERROR(", "&amp;INDEX(Locations!$C$5:$C$204,MATCH($A58&amp;"#4",Locations!$N$5:$N$204,0)),"")&amp;IFERROR(", "&amp;INDEX(Locations!$C$5:$C$204,MATCH($A58&amp;"#5",Locations!$N$5:$N$204,0)),"")&amp;IF($I58&gt;5," +"&amp;($I58-5)&amp;" more",""))</f>
        <v/>
      </c>
      <c r="K58" s="11">
        <f>IF($A58="","",IFERROR(IF(SUMPRODUCT(MAX((Counts!$B$5:$B$154=$A58)*Counts!$A$5:$A$154))=0,"",SUMPRODUCT(MAX((Counts!$B$5:$B$154=$A58)*Counts!$A$5:$A$154))),""))</f>
        <v/>
      </c>
      <c r="L58" s="11">
        <f>IF($A58="","",IF($K58="","",$K58+$E58))</f>
        <v/>
      </c>
      <c r="M58" s="12">
        <f>IF($A58="","",IF($K58="","never counted",IF(TODAY()&gt;$L58,"⚠ count is due","counted")))</f>
        <v/>
      </c>
      <c r="N58" s="12">
        <f>IF($A58="","",IF($H58&gt;1,"split across "&amp;$H58&amp;" bins — sequence the pick",""))</f>
        <v/>
      </c>
    </row>
    <row r="59">
      <c r="A59" s="9" t="n"/>
      <c r="B59" s="9" t="n"/>
      <c r="C59" s="20" t="n"/>
      <c r="D59" s="9" t="n"/>
      <c r="E59" s="10" t="n"/>
      <c r="F59" s="7">
        <f>IF($A59="","",SUMIFS(Locations!$D$5:$D$204,Locations!$A$5:$A$204,$A59))</f>
        <v/>
      </c>
      <c r="G59" s="13">
        <f>IF($A59="","",$F59*$C59)</f>
        <v/>
      </c>
      <c r="H59" s="14">
        <f>IF($A59="","",COUNTIFS(Locations!$A$5:$A$204,$A59,Locations!$D$5:$D$204,"&gt;0"))</f>
        <v/>
      </c>
      <c r="I59" s="14">
        <f>IF($A59="","",COUNTIFS(Locations!$A$5:$A$204,$A59))</f>
        <v/>
      </c>
      <c r="J59" s="12">
        <f>IF($A59="","",""&amp;IFERROR(INDEX(Locations!$C$5:$C$204,MATCH($A59&amp;"#1",Locations!$N$5:$N$204,0)),"")&amp;IFERROR(", "&amp;INDEX(Locations!$C$5:$C$204,MATCH($A59&amp;"#2",Locations!$N$5:$N$204,0)),"")&amp;IFERROR(", "&amp;INDEX(Locations!$C$5:$C$204,MATCH($A59&amp;"#3",Locations!$N$5:$N$204,0)),"")&amp;IFERROR(", "&amp;INDEX(Locations!$C$5:$C$204,MATCH($A59&amp;"#4",Locations!$N$5:$N$204,0)),"")&amp;IFERROR(", "&amp;INDEX(Locations!$C$5:$C$204,MATCH($A59&amp;"#5",Locations!$N$5:$N$204,0)),"")&amp;IF($I59&gt;5," +"&amp;($I59-5)&amp;" more",""))</f>
        <v/>
      </c>
      <c r="K59" s="11">
        <f>IF($A59="","",IFERROR(IF(SUMPRODUCT(MAX((Counts!$B$5:$B$154=$A59)*Counts!$A$5:$A$154))=0,"",SUMPRODUCT(MAX((Counts!$B$5:$B$154=$A59)*Counts!$A$5:$A$154))),""))</f>
        <v/>
      </c>
      <c r="L59" s="11">
        <f>IF($A59="","",IF($K59="","",$K59+$E59))</f>
        <v/>
      </c>
      <c r="M59" s="12">
        <f>IF($A59="","",IF($K59="","never counted",IF(TODAY()&gt;$L59,"⚠ count is due","counted")))</f>
        <v/>
      </c>
      <c r="N59" s="12">
        <f>IF($A59="","",IF($H59&gt;1,"split across "&amp;$H59&amp;" bins — sequence the pick",""))</f>
        <v/>
      </c>
    </row>
    <row r="60">
      <c r="A60" s="9" t="n"/>
      <c r="B60" s="9" t="n"/>
      <c r="C60" s="20" t="n"/>
      <c r="D60" s="9" t="n"/>
      <c r="E60" s="10" t="n"/>
      <c r="F60" s="7">
        <f>IF($A60="","",SUMIFS(Locations!$D$5:$D$204,Locations!$A$5:$A$204,$A60))</f>
        <v/>
      </c>
      <c r="G60" s="13">
        <f>IF($A60="","",$F60*$C60)</f>
        <v/>
      </c>
      <c r="H60" s="14">
        <f>IF($A60="","",COUNTIFS(Locations!$A$5:$A$204,$A60,Locations!$D$5:$D$204,"&gt;0"))</f>
        <v/>
      </c>
      <c r="I60" s="14">
        <f>IF($A60="","",COUNTIFS(Locations!$A$5:$A$204,$A60))</f>
        <v/>
      </c>
      <c r="J60" s="12">
        <f>IF($A60="","",""&amp;IFERROR(INDEX(Locations!$C$5:$C$204,MATCH($A60&amp;"#1",Locations!$N$5:$N$204,0)),"")&amp;IFERROR(", "&amp;INDEX(Locations!$C$5:$C$204,MATCH($A60&amp;"#2",Locations!$N$5:$N$204,0)),"")&amp;IFERROR(", "&amp;INDEX(Locations!$C$5:$C$204,MATCH($A60&amp;"#3",Locations!$N$5:$N$204,0)),"")&amp;IFERROR(", "&amp;INDEX(Locations!$C$5:$C$204,MATCH($A60&amp;"#4",Locations!$N$5:$N$204,0)),"")&amp;IFERROR(", "&amp;INDEX(Locations!$C$5:$C$204,MATCH($A60&amp;"#5",Locations!$N$5:$N$204,0)),"")&amp;IF($I60&gt;5," +"&amp;($I60-5)&amp;" more",""))</f>
        <v/>
      </c>
      <c r="K60" s="11">
        <f>IF($A60="","",IFERROR(IF(SUMPRODUCT(MAX((Counts!$B$5:$B$154=$A60)*Counts!$A$5:$A$154))=0,"",SUMPRODUCT(MAX((Counts!$B$5:$B$154=$A60)*Counts!$A$5:$A$154))),""))</f>
        <v/>
      </c>
      <c r="L60" s="11">
        <f>IF($A60="","",IF($K60="","",$K60+$E60))</f>
        <v/>
      </c>
      <c r="M60" s="12">
        <f>IF($A60="","",IF($K60="","never counted",IF(TODAY()&gt;$L60,"⚠ count is due","counted")))</f>
        <v/>
      </c>
      <c r="N60" s="12">
        <f>IF($A60="","",IF($H60&gt;1,"split across "&amp;$H60&amp;" bins — sequence the pick",""))</f>
        <v/>
      </c>
    </row>
    <row r="61">
      <c r="A61" s="9" t="n"/>
      <c r="B61" s="9" t="n"/>
      <c r="C61" s="20" t="n"/>
      <c r="D61" s="9" t="n"/>
      <c r="E61" s="10" t="n"/>
      <c r="F61" s="7">
        <f>IF($A61="","",SUMIFS(Locations!$D$5:$D$204,Locations!$A$5:$A$204,$A61))</f>
        <v/>
      </c>
      <c r="G61" s="13">
        <f>IF($A61="","",$F61*$C61)</f>
        <v/>
      </c>
      <c r="H61" s="14">
        <f>IF($A61="","",COUNTIFS(Locations!$A$5:$A$204,$A61,Locations!$D$5:$D$204,"&gt;0"))</f>
        <v/>
      </c>
      <c r="I61" s="14">
        <f>IF($A61="","",COUNTIFS(Locations!$A$5:$A$204,$A61))</f>
        <v/>
      </c>
      <c r="J61" s="12">
        <f>IF($A61="","",""&amp;IFERROR(INDEX(Locations!$C$5:$C$204,MATCH($A61&amp;"#1",Locations!$N$5:$N$204,0)),"")&amp;IFERROR(", "&amp;INDEX(Locations!$C$5:$C$204,MATCH($A61&amp;"#2",Locations!$N$5:$N$204,0)),"")&amp;IFERROR(", "&amp;INDEX(Locations!$C$5:$C$204,MATCH($A61&amp;"#3",Locations!$N$5:$N$204,0)),"")&amp;IFERROR(", "&amp;INDEX(Locations!$C$5:$C$204,MATCH($A61&amp;"#4",Locations!$N$5:$N$204,0)),"")&amp;IFERROR(", "&amp;INDEX(Locations!$C$5:$C$204,MATCH($A61&amp;"#5",Locations!$N$5:$N$204,0)),"")&amp;IF($I61&gt;5," +"&amp;($I61-5)&amp;" more",""))</f>
        <v/>
      </c>
      <c r="K61" s="11">
        <f>IF($A61="","",IFERROR(IF(SUMPRODUCT(MAX((Counts!$B$5:$B$154=$A61)*Counts!$A$5:$A$154))=0,"",SUMPRODUCT(MAX((Counts!$B$5:$B$154=$A61)*Counts!$A$5:$A$154))),""))</f>
        <v/>
      </c>
      <c r="L61" s="11">
        <f>IF($A61="","",IF($K61="","",$K61+$E61))</f>
        <v/>
      </c>
      <c r="M61" s="12">
        <f>IF($A61="","",IF($K61="","never counted",IF(TODAY()&gt;$L61,"⚠ count is due","counted")))</f>
        <v/>
      </c>
      <c r="N61" s="12">
        <f>IF($A61="","",IF($H61&gt;1,"split across "&amp;$H61&amp;" bins — sequence the pick",""))</f>
        <v/>
      </c>
    </row>
    <row r="62">
      <c r="A62" s="9" t="n"/>
      <c r="B62" s="9" t="n"/>
      <c r="C62" s="20" t="n"/>
      <c r="D62" s="9" t="n"/>
      <c r="E62" s="10" t="n"/>
      <c r="F62" s="7">
        <f>IF($A62="","",SUMIFS(Locations!$D$5:$D$204,Locations!$A$5:$A$204,$A62))</f>
        <v/>
      </c>
      <c r="G62" s="13">
        <f>IF($A62="","",$F62*$C62)</f>
        <v/>
      </c>
      <c r="H62" s="14">
        <f>IF($A62="","",COUNTIFS(Locations!$A$5:$A$204,$A62,Locations!$D$5:$D$204,"&gt;0"))</f>
        <v/>
      </c>
      <c r="I62" s="14">
        <f>IF($A62="","",COUNTIFS(Locations!$A$5:$A$204,$A62))</f>
        <v/>
      </c>
      <c r="J62" s="12">
        <f>IF($A62="","",""&amp;IFERROR(INDEX(Locations!$C$5:$C$204,MATCH($A62&amp;"#1",Locations!$N$5:$N$204,0)),"")&amp;IFERROR(", "&amp;INDEX(Locations!$C$5:$C$204,MATCH($A62&amp;"#2",Locations!$N$5:$N$204,0)),"")&amp;IFERROR(", "&amp;INDEX(Locations!$C$5:$C$204,MATCH($A62&amp;"#3",Locations!$N$5:$N$204,0)),"")&amp;IFERROR(", "&amp;INDEX(Locations!$C$5:$C$204,MATCH($A62&amp;"#4",Locations!$N$5:$N$204,0)),"")&amp;IFERROR(", "&amp;INDEX(Locations!$C$5:$C$204,MATCH($A62&amp;"#5",Locations!$N$5:$N$204,0)),"")&amp;IF($I62&gt;5," +"&amp;($I62-5)&amp;" more",""))</f>
        <v/>
      </c>
      <c r="K62" s="11">
        <f>IF($A62="","",IFERROR(IF(SUMPRODUCT(MAX((Counts!$B$5:$B$154=$A62)*Counts!$A$5:$A$154))=0,"",SUMPRODUCT(MAX((Counts!$B$5:$B$154=$A62)*Counts!$A$5:$A$154))),""))</f>
        <v/>
      </c>
      <c r="L62" s="11">
        <f>IF($A62="","",IF($K62="","",$K62+$E62))</f>
        <v/>
      </c>
      <c r="M62" s="12">
        <f>IF($A62="","",IF($K62="","never counted",IF(TODAY()&gt;$L62,"⚠ count is due","counted")))</f>
        <v/>
      </c>
      <c r="N62" s="12">
        <f>IF($A62="","",IF($H62&gt;1,"split across "&amp;$H62&amp;" bins — sequence the pick",""))</f>
        <v/>
      </c>
    </row>
    <row r="63">
      <c r="A63" s="9" t="n"/>
      <c r="B63" s="9" t="n"/>
      <c r="C63" s="20" t="n"/>
      <c r="D63" s="9" t="n"/>
      <c r="E63" s="10" t="n"/>
      <c r="F63" s="7">
        <f>IF($A63="","",SUMIFS(Locations!$D$5:$D$204,Locations!$A$5:$A$204,$A63))</f>
        <v/>
      </c>
      <c r="G63" s="13">
        <f>IF($A63="","",$F63*$C63)</f>
        <v/>
      </c>
      <c r="H63" s="14">
        <f>IF($A63="","",COUNTIFS(Locations!$A$5:$A$204,$A63,Locations!$D$5:$D$204,"&gt;0"))</f>
        <v/>
      </c>
      <c r="I63" s="14">
        <f>IF($A63="","",COUNTIFS(Locations!$A$5:$A$204,$A63))</f>
        <v/>
      </c>
      <c r="J63" s="12">
        <f>IF($A63="","",""&amp;IFERROR(INDEX(Locations!$C$5:$C$204,MATCH($A63&amp;"#1",Locations!$N$5:$N$204,0)),"")&amp;IFERROR(", "&amp;INDEX(Locations!$C$5:$C$204,MATCH($A63&amp;"#2",Locations!$N$5:$N$204,0)),"")&amp;IFERROR(", "&amp;INDEX(Locations!$C$5:$C$204,MATCH($A63&amp;"#3",Locations!$N$5:$N$204,0)),"")&amp;IFERROR(", "&amp;INDEX(Locations!$C$5:$C$204,MATCH($A63&amp;"#4",Locations!$N$5:$N$204,0)),"")&amp;IFERROR(", "&amp;INDEX(Locations!$C$5:$C$204,MATCH($A63&amp;"#5",Locations!$N$5:$N$204,0)),"")&amp;IF($I63&gt;5," +"&amp;($I63-5)&amp;" more",""))</f>
        <v/>
      </c>
      <c r="K63" s="11">
        <f>IF($A63="","",IFERROR(IF(SUMPRODUCT(MAX((Counts!$B$5:$B$154=$A63)*Counts!$A$5:$A$154))=0,"",SUMPRODUCT(MAX((Counts!$B$5:$B$154=$A63)*Counts!$A$5:$A$154))),""))</f>
        <v/>
      </c>
      <c r="L63" s="11">
        <f>IF($A63="","",IF($K63="","",$K63+$E63))</f>
        <v/>
      </c>
      <c r="M63" s="12">
        <f>IF($A63="","",IF($K63="","never counted",IF(TODAY()&gt;$L63,"⚠ count is due","counted")))</f>
        <v/>
      </c>
      <c r="N63" s="12">
        <f>IF($A63="","",IF($H63&gt;1,"split across "&amp;$H63&amp;" bins — sequence the pick",""))</f>
        <v/>
      </c>
    </row>
    <row r="64">
      <c r="A64" s="9" t="n"/>
      <c r="B64" s="9" t="n"/>
      <c r="C64" s="20" t="n"/>
      <c r="D64" s="9" t="n"/>
      <c r="E64" s="10" t="n"/>
      <c r="F64" s="7">
        <f>IF($A64="","",SUMIFS(Locations!$D$5:$D$204,Locations!$A$5:$A$204,$A64))</f>
        <v/>
      </c>
      <c r="G64" s="13">
        <f>IF($A64="","",$F64*$C64)</f>
        <v/>
      </c>
      <c r="H64" s="14">
        <f>IF($A64="","",COUNTIFS(Locations!$A$5:$A$204,$A64,Locations!$D$5:$D$204,"&gt;0"))</f>
        <v/>
      </c>
      <c r="I64" s="14">
        <f>IF($A64="","",COUNTIFS(Locations!$A$5:$A$204,$A64))</f>
        <v/>
      </c>
      <c r="J64" s="12">
        <f>IF($A64="","",""&amp;IFERROR(INDEX(Locations!$C$5:$C$204,MATCH($A64&amp;"#1",Locations!$N$5:$N$204,0)),"")&amp;IFERROR(", "&amp;INDEX(Locations!$C$5:$C$204,MATCH($A64&amp;"#2",Locations!$N$5:$N$204,0)),"")&amp;IFERROR(", "&amp;INDEX(Locations!$C$5:$C$204,MATCH($A64&amp;"#3",Locations!$N$5:$N$204,0)),"")&amp;IFERROR(", "&amp;INDEX(Locations!$C$5:$C$204,MATCH($A64&amp;"#4",Locations!$N$5:$N$204,0)),"")&amp;IFERROR(", "&amp;INDEX(Locations!$C$5:$C$204,MATCH($A64&amp;"#5",Locations!$N$5:$N$204,0)),"")&amp;IF($I64&gt;5," +"&amp;($I64-5)&amp;" more",""))</f>
        <v/>
      </c>
      <c r="K64" s="11">
        <f>IF($A64="","",IFERROR(IF(SUMPRODUCT(MAX((Counts!$B$5:$B$154=$A64)*Counts!$A$5:$A$154))=0,"",SUMPRODUCT(MAX((Counts!$B$5:$B$154=$A64)*Counts!$A$5:$A$154))),""))</f>
        <v/>
      </c>
      <c r="L64" s="11">
        <f>IF($A64="","",IF($K64="","",$K64+$E64))</f>
        <v/>
      </c>
      <c r="M64" s="12">
        <f>IF($A64="","",IF($K64="","never counted",IF(TODAY()&gt;$L64,"⚠ count is due","counted")))</f>
        <v/>
      </c>
      <c r="N64" s="12">
        <f>IF($A64="","",IF($H64&gt;1,"split across "&amp;$H64&amp;" bins — sequence the pick",""))</f>
        <v/>
      </c>
    </row>
    <row r="65">
      <c r="A65" s="9" t="n"/>
      <c r="B65" s="9" t="n"/>
      <c r="C65" s="20" t="n"/>
      <c r="D65" s="9" t="n"/>
      <c r="E65" s="10" t="n"/>
      <c r="F65" s="7">
        <f>IF($A65="","",SUMIFS(Locations!$D$5:$D$204,Locations!$A$5:$A$204,$A65))</f>
        <v/>
      </c>
      <c r="G65" s="13">
        <f>IF($A65="","",$F65*$C65)</f>
        <v/>
      </c>
      <c r="H65" s="14">
        <f>IF($A65="","",COUNTIFS(Locations!$A$5:$A$204,$A65,Locations!$D$5:$D$204,"&gt;0"))</f>
        <v/>
      </c>
      <c r="I65" s="14">
        <f>IF($A65="","",COUNTIFS(Locations!$A$5:$A$204,$A65))</f>
        <v/>
      </c>
      <c r="J65" s="12">
        <f>IF($A65="","",""&amp;IFERROR(INDEX(Locations!$C$5:$C$204,MATCH($A65&amp;"#1",Locations!$N$5:$N$204,0)),"")&amp;IFERROR(", "&amp;INDEX(Locations!$C$5:$C$204,MATCH($A65&amp;"#2",Locations!$N$5:$N$204,0)),"")&amp;IFERROR(", "&amp;INDEX(Locations!$C$5:$C$204,MATCH($A65&amp;"#3",Locations!$N$5:$N$204,0)),"")&amp;IFERROR(", "&amp;INDEX(Locations!$C$5:$C$204,MATCH($A65&amp;"#4",Locations!$N$5:$N$204,0)),"")&amp;IFERROR(", "&amp;INDEX(Locations!$C$5:$C$204,MATCH($A65&amp;"#5",Locations!$N$5:$N$204,0)),"")&amp;IF($I65&gt;5," +"&amp;($I65-5)&amp;" more",""))</f>
        <v/>
      </c>
      <c r="K65" s="11">
        <f>IF($A65="","",IFERROR(IF(SUMPRODUCT(MAX((Counts!$B$5:$B$154=$A65)*Counts!$A$5:$A$154))=0,"",SUMPRODUCT(MAX((Counts!$B$5:$B$154=$A65)*Counts!$A$5:$A$154))),""))</f>
        <v/>
      </c>
      <c r="L65" s="11">
        <f>IF($A65="","",IF($K65="","",$K65+$E65))</f>
        <v/>
      </c>
      <c r="M65" s="12">
        <f>IF($A65="","",IF($K65="","never counted",IF(TODAY()&gt;$L65,"⚠ count is due","counted")))</f>
        <v/>
      </c>
      <c r="N65" s="12">
        <f>IF($A65="","",IF($H65&gt;1,"split across "&amp;$H65&amp;" bins — sequence the pick",""))</f>
        <v/>
      </c>
    </row>
    <row r="66">
      <c r="A66" s="9" t="n"/>
      <c r="B66" s="9" t="n"/>
      <c r="C66" s="20" t="n"/>
      <c r="D66" s="9" t="n"/>
      <c r="E66" s="10" t="n"/>
      <c r="F66" s="7">
        <f>IF($A66="","",SUMIFS(Locations!$D$5:$D$204,Locations!$A$5:$A$204,$A66))</f>
        <v/>
      </c>
      <c r="G66" s="13">
        <f>IF($A66="","",$F66*$C66)</f>
        <v/>
      </c>
      <c r="H66" s="14">
        <f>IF($A66="","",COUNTIFS(Locations!$A$5:$A$204,$A66,Locations!$D$5:$D$204,"&gt;0"))</f>
        <v/>
      </c>
      <c r="I66" s="14">
        <f>IF($A66="","",COUNTIFS(Locations!$A$5:$A$204,$A66))</f>
        <v/>
      </c>
      <c r="J66" s="12">
        <f>IF($A66="","",""&amp;IFERROR(INDEX(Locations!$C$5:$C$204,MATCH($A66&amp;"#1",Locations!$N$5:$N$204,0)),"")&amp;IFERROR(", "&amp;INDEX(Locations!$C$5:$C$204,MATCH($A66&amp;"#2",Locations!$N$5:$N$204,0)),"")&amp;IFERROR(", "&amp;INDEX(Locations!$C$5:$C$204,MATCH($A66&amp;"#3",Locations!$N$5:$N$204,0)),"")&amp;IFERROR(", "&amp;INDEX(Locations!$C$5:$C$204,MATCH($A66&amp;"#4",Locations!$N$5:$N$204,0)),"")&amp;IFERROR(", "&amp;INDEX(Locations!$C$5:$C$204,MATCH($A66&amp;"#5",Locations!$N$5:$N$204,0)),"")&amp;IF($I66&gt;5," +"&amp;($I66-5)&amp;" more",""))</f>
        <v/>
      </c>
      <c r="K66" s="11">
        <f>IF($A66="","",IFERROR(IF(SUMPRODUCT(MAX((Counts!$B$5:$B$154=$A66)*Counts!$A$5:$A$154))=0,"",SUMPRODUCT(MAX((Counts!$B$5:$B$154=$A66)*Counts!$A$5:$A$154))),""))</f>
        <v/>
      </c>
      <c r="L66" s="11">
        <f>IF($A66="","",IF($K66="","",$K66+$E66))</f>
        <v/>
      </c>
      <c r="M66" s="12">
        <f>IF($A66="","",IF($K66="","never counted",IF(TODAY()&gt;$L66,"⚠ count is due","counted")))</f>
        <v/>
      </c>
      <c r="N66" s="12">
        <f>IF($A66="","",IF($H66&gt;1,"split across "&amp;$H66&amp;" bins — sequence the pick",""))</f>
        <v/>
      </c>
    </row>
    <row r="67">
      <c r="A67" s="9" t="n"/>
      <c r="B67" s="9" t="n"/>
      <c r="C67" s="20" t="n"/>
      <c r="D67" s="9" t="n"/>
      <c r="E67" s="10" t="n"/>
      <c r="F67" s="7">
        <f>IF($A67="","",SUMIFS(Locations!$D$5:$D$204,Locations!$A$5:$A$204,$A67))</f>
        <v/>
      </c>
      <c r="G67" s="13">
        <f>IF($A67="","",$F67*$C67)</f>
        <v/>
      </c>
      <c r="H67" s="14">
        <f>IF($A67="","",COUNTIFS(Locations!$A$5:$A$204,$A67,Locations!$D$5:$D$204,"&gt;0"))</f>
        <v/>
      </c>
      <c r="I67" s="14">
        <f>IF($A67="","",COUNTIFS(Locations!$A$5:$A$204,$A67))</f>
        <v/>
      </c>
      <c r="J67" s="12">
        <f>IF($A67="","",""&amp;IFERROR(INDEX(Locations!$C$5:$C$204,MATCH($A67&amp;"#1",Locations!$N$5:$N$204,0)),"")&amp;IFERROR(", "&amp;INDEX(Locations!$C$5:$C$204,MATCH($A67&amp;"#2",Locations!$N$5:$N$204,0)),"")&amp;IFERROR(", "&amp;INDEX(Locations!$C$5:$C$204,MATCH($A67&amp;"#3",Locations!$N$5:$N$204,0)),"")&amp;IFERROR(", "&amp;INDEX(Locations!$C$5:$C$204,MATCH($A67&amp;"#4",Locations!$N$5:$N$204,0)),"")&amp;IFERROR(", "&amp;INDEX(Locations!$C$5:$C$204,MATCH($A67&amp;"#5",Locations!$N$5:$N$204,0)),"")&amp;IF($I67&gt;5," +"&amp;($I67-5)&amp;" more",""))</f>
        <v/>
      </c>
      <c r="K67" s="11">
        <f>IF($A67="","",IFERROR(IF(SUMPRODUCT(MAX((Counts!$B$5:$B$154=$A67)*Counts!$A$5:$A$154))=0,"",SUMPRODUCT(MAX((Counts!$B$5:$B$154=$A67)*Counts!$A$5:$A$154))),""))</f>
        <v/>
      </c>
      <c r="L67" s="11">
        <f>IF($A67="","",IF($K67="","",$K67+$E67))</f>
        <v/>
      </c>
      <c r="M67" s="12">
        <f>IF($A67="","",IF($K67="","never counted",IF(TODAY()&gt;$L67,"⚠ count is due","counted")))</f>
        <v/>
      </c>
      <c r="N67" s="12">
        <f>IF($A67="","",IF($H67&gt;1,"split across "&amp;$H67&amp;" bins — sequence the pick",""))</f>
        <v/>
      </c>
    </row>
    <row r="68">
      <c r="A68" s="9" t="n"/>
      <c r="B68" s="9" t="n"/>
      <c r="C68" s="20" t="n"/>
      <c r="D68" s="9" t="n"/>
      <c r="E68" s="10" t="n"/>
      <c r="F68" s="7">
        <f>IF($A68="","",SUMIFS(Locations!$D$5:$D$204,Locations!$A$5:$A$204,$A68))</f>
        <v/>
      </c>
      <c r="G68" s="13">
        <f>IF($A68="","",$F68*$C68)</f>
        <v/>
      </c>
      <c r="H68" s="14">
        <f>IF($A68="","",COUNTIFS(Locations!$A$5:$A$204,$A68,Locations!$D$5:$D$204,"&gt;0"))</f>
        <v/>
      </c>
      <c r="I68" s="14">
        <f>IF($A68="","",COUNTIFS(Locations!$A$5:$A$204,$A68))</f>
        <v/>
      </c>
      <c r="J68" s="12">
        <f>IF($A68="","",""&amp;IFERROR(INDEX(Locations!$C$5:$C$204,MATCH($A68&amp;"#1",Locations!$N$5:$N$204,0)),"")&amp;IFERROR(", "&amp;INDEX(Locations!$C$5:$C$204,MATCH($A68&amp;"#2",Locations!$N$5:$N$204,0)),"")&amp;IFERROR(", "&amp;INDEX(Locations!$C$5:$C$204,MATCH($A68&amp;"#3",Locations!$N$5:$N$204,0)),"")&amp;IFERROR(", "&amp;INDEX(Locations!$C$5:$C$204,MATCH($A68&amp;"#4",Locations!$N$5:$N$204,0)),"")&amp;IFERROR(", "&amp;INDEX(Locations!$C$5:$C$204,MATCH($A68&amp;"#5",Locations!$N$5:$N$204,0)),"")&amp;IF($I68&gt;5," +"&amp;($I68-5)&amp;" more",""))</f>
        <v/>
      </c>
      <c r="K68" s="11">
        <f>IF($A68="","",IFERROR(IF(SUMPRODUCT(MAX((Counts!$B$5:$B$154=$A68)*Counts!$A$5:$A$154))=0,"",SUMPRODUCT(MAX((Counts!$B$5:$B$154=$A68)*Counts!$A$5:$A$154))),""))</f>
        <v/>
      </c>
      <c r="L68" s="11">
        <f>IF($A68="","",IF($K68="","",$K68+$E68))</f>
        <v/>
      </c>
      <c r="M68" s="12">
        <f>IF($A68="","",IF($K68="","never counted",IF(TODAY()&gt;$L68,"⚠ count is due","counted")))</f>
        <v/>
      </c>
      <c r="N68" s="12">
        <f>IF($A68="","",IF($H68&gt;1,"split across "&amp;$H68&amp;" bins — sequence the pick",""))</f>
        <v/>
      </c>
    </row>
    <row r="69">
      <c r="A69" s="9" t="n"/>
      <c r="B69" s="9" t="n"/>
      <c r="C69" s="20" t="n"/>
      <c r="D69" s="9" t="n"/>
      <c r="E69" s="10" t="n"/>
      <c r="F69" s="7">
        <f>IF($A69="","",SUMIFS(Locations!$D$5:$D$204,Locations!$A$5:$A$204,$A69))</f>
        <v/>
      </c>
      <c r="G69" s="13">
        <f>IF($A69="","",$F69*$C69)</f>
        <v/>
      </c>
      <c r="H69" s="14">
        <f>IF($A69="","",COUNTIFS(Locations!$A$5:$A$204,$A69,Locations!$D$5:$D$204,"&gt;0"))</f>
        <v/>
      </c>
      <c r="I69" s="14">
        <f>IF($A69="","",COUNTIFS(Locations!$A$5:$A$204,$A69))</f>
        <v/>
      </c>
      <c r="J69" s="12">
        <f>IF($A69="","",""&amp;IFERROR(INDEX(Locations!$C$5:$C$204,MATCH($A69&amp;"#1",Locations!$N$5:$N$204,0)),"")&amp;IFERROR(", "&amp;INDEX(Locations!$C$5:$C$204,MATCH($A69&amp;"#2",Locations!$N$5:$N$204,0)),"")&amp;IFERROR(", "&amp;INDEX(Locations!$C$5:$C$204,MATCH($A69&amp;"#3",Locations!$N$5:$N$204,0)),"")&amp;IFERROR(", "&amp;INDEX(Locations!$C$5:$C$204,MATCH($A69&amp;"#4",Locations!$N$5:$N$204,0)),"")&amp;IFERROR(", "&amp;INDEX(Locations!$C$5:$C$204,MATCH($A69&amp;"#5",Locations!$N$5:$N$204,0)),"")&amp;IF($I69&gt;5," +"&amp;($I69-5)&amp;" more",""))</f>
        <v/>
      </c>
      <c r="K69" s="11">
        <f>IF($A69="","",IFERROR(IF(SUMPRODUCT(MAX((Counts!$B$5:$B$154=$A69)*Counts!$A$5:$A$154))=0,"",SUMPRODUCT(MAX((Counts!$B$5:$B$154=$A69)*Counts!$A$5:$A$154))),""))</f>
        <v/>
      </c>
      <c r="L69" s="11">
        <f>IF($A69="","",IF($K69="","",$K69+$E69))</f>
        <v/>
      </c>
      <c r="M69" s="12">
        <f>IF($A69="","",IF($K69="","never counted",IF(TODAY()&gt;$L69,"⚠ count is due","counted")))</f>
        <v/>
      </c>
      <c r="N69" s="12">
        <f>IF($A69="","",IF($H69&gt;1,"split across "&amp;$H69&amp;" bins — sequence the pick",""))</f>
        <v/>
      </c>
    </row>
    <row r="70">
      <c r="A70" s="9" t="n"/>
      <c r="B70" s="9" t="n"/>
      <c r="C70" s="20" t="n"/>
      <c r="D70" s="9" t="n"/>
      <c r="E70" s="10" t="n"/>
      <c r="F70" s="7">
        <f>IF($A70="","",SUMIFS(Locations!$D$5:$D$204,Locations!$A$5:$A$204,$A70))</f>
        <v/>
      </c>
      <c r="G70" s="13">
        <f>IF($A70="","",$F70*$C70)</f>
        <v/>
      </c>
      <c r="H70" s="14">
        <f>IF($A70="","",COUNTIFS(Locations!$A$5:$A$204,$A70,Locations!$D$5:$D$204,"&gt;0"))</f>
        <v/>
      </c>
      <c r="I70" s="14">
        <f>IF($A70="","",COUNTIFS(Locations!$A$5:$A$204,$A70))</f>
        <v/>
      </c>
      <c r="J70" s="12">
        <f>IF($A70="","",""&amp;IFERROR(INDEX(Locations!$C$5:$C$204,MATCH($A70&amp;"#1",Locations!$N$5:$N$204,0)),"")&amp;IFERROR(", "&amp;INDEX(Locations!$C$5:$C$204,MATCH($A70&amp;"#2",Locations!$N$5:$N$204,0)),"")&amp;IFERROR(", "&amp;INDEX(Locations!$C$5:$C$204,MATCH($A70&amp;"#3",Locations!$N$5:$N$204,0)),"")&amp;IFERROR(", "&amp;INDEX(Locations!$C$5:$C$204,MATCH($A70&amp;"#4",Locations!$N$5:$N$204,0)),"")&amp;IFERROR(", "&amp;INDEX(Locations!$C$5:$C$204,MATCH($A70&amp;"#5",Locations!$N$5:$N$204,0)),"")&amp;IF($I70&gt;5," +"&amp;($I70-5)&amp;" more",""))</f>
        <v/>
      </c>
      <c r="K70" s="11">
        <f>IF($A70="","",IFERROR(IF(SUMPRODUCT(MAX((Counts!$B$5:$B$154=$A70)*Counts!$A$5:$A$154))=0,"",SUMPRODUCT(MAX((Counts!$B$5:$B$154=$A70)*Counts!$A$5:$A$154))),""))</f>
        <v/>
      </c>
      <c r="L70" s="11">
        <f>IF($A70="","",IF($K70="","",$K70+$E70))</f>
        <v/>
      </c>
      <c r="M70" s="12">
        <f>IF($A70="","",IF($K70="","never counted",IF(TODAY()&gt;$L70,"⚠ count is due","counted")))</f>
        <v/>
      </c>
      <c r="N70" s="12">
        <f>IF($A70="","",IF($H70&gt;1,"split across "&amp;$H70&amp;" bins — sequence the pick",""))</f>
        <v/>
      </c>
    </row>
    <row r="71">
      <c r="A71" s="9" t="n"/>
      <c r="B71" s="9" t="n"/>
      <c r="C71" s="20" t="n"/>
      <c r="D71" s="9" t="n"/>
      <c r="E71" s="10" t="n"/>
      <c r="F71" s="7">
        <f>IF($A71="","",SUMIFS(Locations!$D$5:$D$204,Locations!$A$5:$A$204,$A71))</f>
        <v/>
      </c>
      <c r="G71" s="13">
        <f>IF($A71="","",$F71*$C71)</f>
        <v/>
      </c>
      <c r="H71" s="14">
        <f>IF($A71="","",COUNTIFS(Locations!$A$5:$A$204,$A71,Locations!$D$5:$D$204,"&gt;0"))</f>
        <v/>
      </c>
      <c r="I71" s="14">
        <f>IF($A71="","",COUNTIFS(Locations!$A$5:$A$204,$A71))</f>
        <v/>
      </c>
      <c r="J71" s="12">
        <f>IF($A71="","",""&amp;IFERROR(INDEX(Locations!$C$5:$C$204,MATCH($A71&amp;"#1",Locations!$N$5:$N$204,0)),"")&amp;IFERROR(", "&amp;INDEX(Locations!$C$5:$C$204,MATCH($A71&amp;"#2",Locations!$N$5:$N$204,0)),"")&amp;IFERROR(", "&amp;INDEX(Locations!$C$5:$C$204,MATCH($A71&amp;"#3",Locations!$N$5:$N$204,0)),"")&amp;IFERROR(", "&amp;INDEX(Locations!$C$5:$C$204,MATCH($A71&amp;"#4",Locations!$N$5:$N$204,0)),"")&amp;IFERROR(", "&amp;INDEX(Locations!$C$5:$C$204,MATCH($A71&amp;"#5",Locations!$N$5:$N$204,0)),"")&amp;IF($I71&gt;5," +"&amp;($I71-5)&amp;" more",""))</f>
        <v/>
      </c>
      <c r="K71" s="11">
        <f>IF($A71="","",IFERROR(IF(SUMPRODUCT(MAX((Counts!$B$5:$B$154=$A71)*Counts!$A$5:$A$154))=0,"",SUMPRODUCT(MAX((Counts!$B$5:$B$154=$A71)*Counts!$A$5:$A$154))),""))</f>
        <v/>
      </c>
      <c r="L71" s="11">
        <f>IF($A71="","",IF($K71="","",$K71+$E71))</f>
        <v/>
      </c>
      <c r="M71" s="12">
        <f>IF($A71="","",IF($K71="","never counted",IF(TODAY()&gt;$L71,"⚠ count is due","counted")))</f>
        <v/>
      </c>
      <c r="N71" s="12">
        <f>IF($A71="","",IF($H71&gt;1,"split across "&amp;$H71&amp;" bins — sequence the pick",""))</f>
        <v/>
      </c>
    </row>
    <row r="72">
      <c r="A72" s="9" t="n"/>
      <c r="B72" s="9" t="n"/>
      <c r="C72" s="20" t="n"/>
      <c r="D72" s="9" t="n"/>
      <c r="E72" s="10" t="n"/>
      <c r="F72" s="7">
        <f>IF($A72="","",SUMIFS(Locations!$D$5:$D$204,Locations!$A$5:$A$204,$A72))</f>
        <v/>
      </c>
      <c r="G72" s="13">
        <f>IF($A72="","",$F72*$C72)</f>
        <v/>
      </c>
      <c r="H72" s="14">
        <f>IF($A72="","",COUNTIFS(Locations!$A$5:$A$204,$A72,Locations!$D$5:$D$204,"&gt;0"))</f>
        <v/>
      </c>
      <c r="I72" s="14">
        <f>IF($A72="","",COUNTIFS(Locations!$A$5:$A$204,$A72))</f>
        <v/>
      </c>
      <c r="J72" s="12">
        <f>IF($A72="","",""&amp;IFERROR(INDEX(Locations!$C$5:$C$204,MATCH($A72&amp;"#1",Locations!$N$5:$N$204,0)),"")&amp;IFERROR(", "&amp;INDEX(Locations!$C$5:$C$204,MATCH($A72&amp;"#2",Locations!$N$5:$N$204,0)),"")&amp;IFERROR(", "&amp;INDEX(Locations!$C$5:$C$204,MATCH($A72&amp;"#3",Locations!$N$5:$N$204,0)),"")&amp;IFERROR(", "&amp;INDEX(Locations!$C$5:$C$204,MATCH($A72&amp;"#4",Locations!$N$5:$N$204,0)),"")&amp;IFERROR(", "&amp;INDEX(Locations!$C$5:$C$204,MATCH($A72&amp;"#5",Locations!$N$5:$N$204,0)),"")&amp;IF($I72&gt;5," +"&amp;($I72-5)&amp;" more",""))</f>
        <v/>
      </c>
      <c r="K72" s="11">
        <f>IF($A72="","",IFERROR(IF(SUMPRODUCT(MAX((Counts!$B$5:$B$154=$A72)*Counts!$A$5:$A$154))=0,"",SUMPRODUCT(MAX((Counts!$B$5:$B$154=$A72)*Counts!$A$5:$A$154))),""))</f>
        <v/>
      </c>
      <c r="L72" s="11">
        <f>IF($A72="","",IF($K72="","",$K72+$E72))</f>
        <v/>
      </c>
      <c r="M72" s="12">
        <f>IF($A72="","",IF($K72="","never counted",IF(TODAY()&gt;$L72,"⚠ count is due","counted")))</f>
        <v/>
      </c>
      <c r="N72" s="12">
        <f>IF($A72="","",IF($H72&gt;1,"split across "&amp;$H72&amp;" bins — sequence the pick",""))</f>
        <v/>
      </c>
    </row>
    <row r="73">
      <c r="A73" s="9" t="n"/>
      <c r="B73" s="9" t="n"/>
      <c r="C73" s="20" t="n"/>
      <c r="D73" s="9" t="n"/>
      <c r="E73" s="10" t="n"/>
      <c r="F73" s="7">
        <f>IF($A73="","",SUMIFS(Locations!$D$5:$D$204,Locations!$A$5:$A$204,$A73))</f>
        <v/>
      </c>
      <c r="G73" s="13">
        <f>IF($A73="","",$F73*$C73)</f>
        <v/>
      </c>
      <c r="H73" s="14">
        <f>IF($A73="","",COUNTIFS(Locations!$A$5:$A$204,$A73,Locations!$D$5:$D$204,"&gt;0"))</f>
        <v/>
      </c>
      <c r="I73" s="14">
        <f>IF($A73="","",COUNTIFS(Locations!$A$5:$A$204,$A73))</f>
        <v/>
      </c>
      <c r="J73" s="12">
        <f>IF($A73="","",""&amp;IFERROR(INDEX(Locations!$C$5:$C$204,MATCH($A73&amp;"#1",Locations!$N$5:$N$204,0)),"")&amp;IFERROR(", "&amp;INDEX(Locations!$C$5:$C$204,MATCH($A73&amp;"#2",Locations!$N$5:$N$204,0)),"")&amp;IFERROR(", "&amp;INDEX(Locations!$C$5:$C$204,MATCH($A73&amp;"#3",Locations!$N$5:$N$204,0)),"")&amp;IFERROR(", "&amp;INDEX(Locations!$C$5:$C$204,MATCH($A73&amp;"#4",Locations!$N$5:$N$204,0)),"")&amp;IFERROR(", "&amp;INDEX(Locations!$C$5:$C$204,MATCH($A73&amp;"#5",Locations!$N$5:$N$204,0)),"")&amp;IF($I73&gt;5," +"&amp;($I73-5)&amp;" more",""))</f>
        <v/>
      </c>
      <c r="K73" s="11">
        <f>IF($A73="","",IFERROR(IF(SUMPRODUCT(MAX((Counts!$B$5:$B$154=$A73)*Counts!$A$5:$A$154))=0,"",SUMPRODUCT(MAX((Counts!$B$5:$B$154=$A73)*Counts!$A$5:$A$154))),""))</f>
        <v/>
      </c>
      <c r="L73" s="11">
        <f>IF($A73="","",IF($K73="","",$K73+$E73))</f>
        <v/>
      </c>
      <c r="M73" s="12">
        <f>IF($A73="","",IF($K73="","never counted",IF(TODAY()&gt;$L73,"⚠ count is due","counted")))</f>
        <v/>
      </c>
      <c r="N73" s="12">
        <f>IF($A73="","",IF($H73&gt;1,"split across "&amp;$H73&amp;" bins — sequence the pick",""))</f>
        <v/>
      </c>
    </row>
    <row r="74">
      <c r="A74" s="9" t="n"/>
      <c r="B74" s="9" t="n"/>
      <c r="C74" s="20" t="n"/>
      <c r="D74" s="9" t="n"/>
      <c r="E74" s="10" t="n"/>
      <c r="F74" s="7">
        <f>IF($A74="","",SUMIFS(Locations!$D$5:$D$204,Locations!$A$5:$A$204,$A74))</f>
        <v/>
      </c>
      <c r="G74" s="13">
        <f>IF($A74="","",$F74*$C74)</f>
        <v/>
      </c>
      <c r="H74" s="14">
        <f>IF($A74="","",COUNTIFS(Locations!$A$5:$A$204,$A74,Locations!$D$5:$D$204,"&gt;0"))</f>
        <v/>
      </c>
      <c r="I74" s="14">
        <f>IF($A74="","",COUNTIFS(Locations!$A$5:$A$204,$A74))</f>
        <v/>
      </c>
      <c r="J74" s="12">
        <f>IF($A74="","",""&amp;IFERROR(INDEX(Locations!$C$5:$C$204,MATCH($A74&amp;"#1",Locations!$N$5:$N$204,0)),"")&amp;IFERROR(", "&amp;INDEX(Locations!$C$5:$C$204,MATCH($A74&amp;"#2",Locations!$N$5:$N$204,0)),"")&amp;IFERROR(", "&amp;INDEX(Locations!$C$5:$C$204,MATCH($A74&amp;"#3",Locations!$N$5:$N$204,0)),"")&amp;IFERROR(", "&amp;INDEX(Locations!$C$5:$C$204,MATCH($A74&amp;"#4",Locations!$N$5:$N$204,0)),"")&amp;IFERROR(", "&amp;INDEX(Locations!$C$5:$C$204,MATCH($A74&amp;"#5",Locations!$N$5:$N$204,0)),"")&amp;IF($I74&gt;5," +"&amp;($I74-5)&amp;" more",""))</f>
        <v/>
      </c>
      <c r="K74" s="11">
        <f>IF($A74="","",IFERROR(IF(SUMPRODUCT(MAX((Counts!$B$5:$B$154=$A74)*Counts!$A$5:$A$154))=0,"",SUMPRODUCT(MAX((Counts!$B$5:$B$154=$A74)*Counts!$A$5:$A$154))),""))</f>
        <v/>
      </c>
      <c r="L74" s="11">
        <f>IF($A74="","",IF($K74="","",$K74+$E74))</f>
        <v/>
      </c>
      <c r="M74" s="12">
        <f>IF($A74="","",IF($K74="","never counted",IF(TODAY()&gt;$L74,"⚠ count is due","counted")))</f>
        <v/>
      </c>
      <c r="N74" s="12">
        <f>IF($A74="","",IF($H74&gt;1,"split across "&amp;$H74&amp;" bins — sequence the pick",""))</f>
        <v/>
      </c>
    </row>
    <row r="75">
      <c r="A75" s="9" t="n"/>
      <c r="B75" s="9" t="n"/>
      <c r="C75" s="20" t="n"/>
      <c r="D75" s="9" t="n"/>
      <c r="E75" s="10" t="n"/>
      <c r="F75" s="7">
        <f>IF($A75="","",SUMIFS(Locations!$D$5:$D$204,Locations!$A$5:$A$204,$A75))</f>
        <v/>
      </c>
      <c r="G75" s="13">
        <f>IF($A75="","",$F75*$C75)</f>
        <v/>
      </c>
      <c r="H75" s="14">
        <f>IF($A75="","",COUNTIFS(Locations!$A$5:$A$204,$A75,Locations!$D$5:$D$204,"&gt;0"))</f>
        <v/>
      </c>
      <c r="I75" s="14">
        <f>IF($A75="","",COUNTIFS(Locations!$A$5:$A$204,$A75))</f>
        <v/>
      </c>
      <c r="J75" s="12">
        <f>IF($A75="","",""&amp;IFERROR(INDEX(Locations!$C$5:$C$204,MATCH($A75&amp;"#1",Locations!$N$5:$N$204,0)),"")&amp;IFERROR(", "&amp;INDEX(Locations!$C$5:$C$204,MATCH($A75&amp;"#2",Locations!$N$5:$N$204,0)),"")&amp;IFERROR(", "&amp;INDEX(Locations!$C$5:$C$204,MATCH($A75&amp;"#3",Locations!$N$5:$N$204,0)),"")&amp;IFERROR(", "&amp;INDEX(Locations!$C$5:$C$204,MATCH($A75&amp;"#4",Locations!$N$5:$N$204,0)),"")&amp;IFERROR(", "&amp;INDEX(Locations!$C$5:$C$204,MATCH($A75&amp;"#5",Locations!$N$5:$N$204,0)),"")&amp;IF($I75&gt;5," +"&amp;($I75-5)&amp;" more",""))</f>
        <v/>
      </c>
      <c r="K75" s="11">
        <f>IF($A75="","",IFERROR(IF(SUMPRODUCT(MAX((Counts!$B$5:$B$154=$A75)*Counts!$A$5:$A$154))=0,"",SUMPRODUCT(MAX((Counts!$B$5:$B$154=$A75)*Counts!$A$5:$A$154))),""))</f>
        <v/>
      </c>
      <c r="L75" s="11">
        <f>IF($A75="","",IF($K75="","",$K75+$E75))</f>
        <v/>
      </c>
      <c r="M75" s="12">
        <f>IF($A75="","",IF($K75="","never counted",IF(TODAY()&gt;$L75,"⚠ count is due","counted")))</f>
        <v/>
      </c>
      <c r="N75" s="12">
        <f>IF($A75="","",IF($H75&gt;1,"split across "&amp;$H75&amp;" bins — sequence the pick",""))</f>
        <v/>
      </c>
    </row>
    <row r="76">
      <c r="A76" s="9" t="n"/>
      <c r="B76" s="9" t="n"/>
      <c r="C76" s="20" t="n"/>
      <c r="D76" s="9" t="n"/>
      <c r="E76" s="10" t="n"/>
      <c r="F76" s="7">
        <f>IF($A76="","",SUMIFS(Locations!$D$5:$D$204,Locations!$A$5:$A$204,$A76))</f>
        <v/>
      </c>
      <c r="G76" s="13">
        <f>IF($A76="","",$F76*$C76)</f>
        <v/>
      </c>
      <c r="H76" s="14">
        <f>IF($A76="","",COUNTIFS(Locations!$A$5:$A$204,$A76,Locations!$D$5:$D$204,"&gt;0"))</f>
        <v/>
      </c>
      <c r="I76" s="14">
        <f>IF($A76="","",COUNTIFS(Locations!$A$5:$A$204,$A76))</f>
        <v/>
      </c>
      <c r="J76" s="12">
        <f>IF($A76="","",""&amp;IFERROR(INDEX(Locations!$C$5:$C$204,MATCH($A76&amp;"#1",Locations!$N$5:$N$204,0)),"")&amp;IFERROR(", "&amp;INDEX(Locations!$C$5:$C$204,MATCH($A76&amp;"#2",Locations!$N$5:$N$204,0)),"")&amp;IFERROR(", "&amp;INDEX(Locations!$C$5:$C$204,MATCH($A76&amp;"#3",Locations!$N$5:$N$204,0)),"")&amp;IFERROR(", "&amp;INDEX(Locations!$C$5:$C$204,MATCH($A76&amp;"#4",Locations!$N$5:$N$204,0)),"")&amp;IFERROR(", "&amp;INDEX(Locations!$C$5:$C$204,MATCH($A76&amp;"#5",Locations!$N$5:$N$204,0)),"")&amp;IF($I76&gt;5," +"&amp;($I76-5)&amp;" more",""))</f>
        <v/>
      </c>
      <c r="K76" s="11">
        <f>IF($A76="","",IFERROR(IF(SUMPRODUCT(MAX((Counts!$B$5:$B$154=$A76)*Counts!$A$5:$A$154))=0,"",SUMPRODUCT(MAX((Counts!$B$5:$B$154=$A76)*Counts!$A$5:$A$154))),""))</f>
        <v/>
      </c>
      <c r="L76" s="11">
        <f>IF($A76="","",IF($K76="","",$K76+$E76))</f>
        <v/>
      </c>
      <c r="M76" s="12">
        <f>IF($A76="","",IF($K76="","never counted",IF(TODAY()&gt;$L76,"⚠ count is due","counted")))</f>
        <v/>
      </c>
      <c r="N76" s="12">
        <f>IF($A76="","",IF($H76&gt;1,"split across "&amp;$H76&amp;" bins — sequence the pick",""))</f>
        <v/>
      </c>
    </row>
    <row r="77">
      <c r="A77" s="9" t="n"/>
      <c r="B77" s="9" t="n"/>
      <c r="C77" s="20" t="n"/>
      <c r="D77" s="9" t="n"/>
      <c r="E77" s="10" t="n"/>
      <c r="F77" s="7">
        <f>IF($A77="","",SUMIFS(Locations!$D$5:$D$204,Locations!$A$5:$A$204,$A77))</f>
        <v/>
      </c>
      <c r="G77" s="13">
        <f>IF($A77="","",$F77*$C77)</f>
        <v/>
      </c>
      <c r="H77" s="14">
        <f>IF($A77="","",COUNTIFS(Locations!$A$5:$A$204,$A77,Locations!$D$5:$D$204,"&gt;0"))</f>
        <v/>
      </c>
      <c r="I77" s="14">
        <f>IF($A77="","",COUNTIFS(Locations!$A$5:$A$204,$A77))</f>
        <v/>
      </c>
      <c r="J77" s="12">
        <f>IF($A77="","",""&amp;IFERROR(INDEX(Locations!$C$5:$C$204,MATCH($A77&amp;"#1",Locations!$N$5:$N$204,0)),"")&amp;IFERROR(", "&amp;INDEX(Locations!$C$5:$C$204,MATCH($A77&amp;"#2",Locations!$N$5:$N$204,0)),"")&amp;IFERROR(", "&amp;INDEX(Locations!$C$5:$C$204,MATCH($A77&amp;"#3",Locations!$N$5:$N$204,0)),"")&amp;IFERROR(", "&amp;INDEX(Locations!$C$5:$C$204,MATCH($A77&amp;"#4",Locations!$N$5:$N$204,0)),"")&amp;IFERROR(", "&amp;INDEX(Locations!$C$5:$C$204,MATCH($A77&amp;"#5",Locations!$N$5:$N$204,0)),"")&amp;IF($I77&gt;5," +"&amp;($I77-5)&amp;" more",""))</f>
        <v/>
      </c>
      <c r="K77" s="11">
        <f>IF($A77="","",IFERROR(IF(SUMPRODUCT(MAX((Counts!$B$5:$B$154=$A77)*Counts!$A$5:$A$154))=0,"",SUMPRODUCT(MAX((Counts!$B$5:$B$154=$A77)*Counts!$A$5:$A$154))),""))</f>
        <v/>
      </c>
      <c r="L77" s="11">
        <f>IF($A77="","",IF($K77="","",$K77+$E77))</f>
        <v/>
      </c>
      <c r="M77" s="12">
        <f>IF($A77="","",IF($K77="","never counted",IF(TODAY()&gt;$L77,"⚠ count is due","counted")))</f>
        <v/>
      </c>
      <c r="N77" s="12">
        <f>IF($A77="","",IF($H77&gt;1,"split across "&amp;$H77&amp;" bins — sequence the pick",""))</f>
        <v/>
      </c>
    </row>
    <row r="78">
      <c r="A78" s="9" t="n"/>
      <c r="B78" s="9" t="n"/>
      <c r="C78" s="20" t="n"/>
      <c r="D78" s="9" t="n"/>
      <c r="E78" s="10" t="n"/>
      <c r="F78" s="7">
        <f>IF($A78="","",SUMIFS(Locations!$D$5:$D$204,Locations!$A$5:$A$204,$A78))</f>
        <v/>
      </c>
      <c r="G78" s="13">
        <f>IF($A78="","",$F78*$C78)</f>
        <v/>
      </c>
      <c r="H78" s="14">
        <f>IF($A78="","",COUNTIFS(Locations!$A$5:$A$204,$A78,Locations!$D$5:$D$204,"&gt;0"))</f>
        <v/>
      </c>
      <c r="I78" s="14">
        <f>IF($A78="","",COUNTIFS(Locations!$A$5:$A$204,$A78))</f>
        <v/>
      </c>
      <c r="J78" s="12">
        <f>IF($A78="","",""&amp;IFERROR(INDEX(Locations!$C$5:$C$204,MATCH($A78&amp;"#1",Locations!$N$5:$N$204,0)),"")&amp;IFERROR(", "&amp;INDEX(Locations!$C$5:$C$204,MATCH($A78&amp;"#2",Locations!$N$5:$N$204,0)),"")&amp;IFERROR(", "&amp;INDEX(Locations!$C$5:$C$204,MATCH($A78&amp;"#3",Locations!$N$5:$N$204,0)),"")&amp;IFERROR(", "&amp;INDEX(Locations!$C$5:$C$204,MATCH($A78&amp;"#4",Locations!$N$5:$N$204,0)),"")&amp;IFERROR(", "&amp;INDEX(Locations!$C$5:$C$204,MATCH($A78&amp;"#5",Locations!$N$5:$N$204,0)),"")&amp;IF($I78&gt;5," +"&amp;($I78-5)&amp;" more",""))</f>
        <v/>
      </c>
      <c r="K78" s="11">
        <f>IF($A78="","",IFERROR(IF(SUMPRODUCT(MAX((Counts!$B$5:$B$154=$A78)*Counts!$A$5:$A$154))=0,"",SUMPRODUCT(MAX((Counts!$B$5:$B$154=$A78)*Counts!$A$5:$A$154))),""))</f>
        <v/>
      </c>
      <c r="L78" s="11">
        <f>IF($A78="","",IF($K78="","",$K78+$E78))</f>
        <v/>
      </c>
      <c r="M78" s="12">
        <f>IF($A78="","",IF($K78="","never counted",IF(TODAY()&gt;$L78,"⚠ count is due","counted")))</f>
        <v/>
      </c>
      <c r="N78" s="12">
        <f>IF($A78="","",IF($H78&gt;1,"split across "&amp;$H78&amp;" bins — sequence the pick",""))</f>
        <v/>
      </c>
    </row>
    <row r="79">
      <c r="A79" s="9" t="n"/>
      <c r="B79" s="9" t="n"/>
      <c r="C79" s="20" t="n"/>
      <c r="D79" s="9" t="n"/>
      <c r="E79" s="10" t="n"/>
      <c r="F79" s="7">
        <f>IF($A79="","",SUMIFS(Locations!$D$5:$D$204,Locations!$A$5:$A$204,$A79))</f>
        <v/>
      </c>
      <c r="G79" s="13">
        <f>IF($A79="","",$F79*$C79)</f>
        <v/>
      </c>
      <c r="H79" s="14">
        <f>IF($A79="","",COUNTIFS(Locations!$A$5:$A$204,$A79,Locations!$D$5:$D$204,"&gt;0"))</f>
        <v/>
      </c>
      <c r="I79" s="14">
        <f>IF($A79="","",COUNTIFS(Locations!$A$5:$A$204,$A79))</f>
        <v/>
      </c>
      <c r="J79" s="12">
        <f>IF($A79="","",""&amp;IFERROR(INDEX(Locations!$C$5:$C$204,MATCH($A79&amp;"#1",Locations!$N$5:$N$204,0)),"")&amp;IFERROR(", "&amp;INDEX(Locations!$C$5:$C$204,MATCH($A79&amp;"#2",Locations!$N$5:$N$204,0)),"")&amp;IFERROR(", "&amp;INDEX(Locations!$C$5:$C$204,MATCH($A79&amp;"#3",Locations!$N$5:$N$204,0)),"")&amp;IFERROR(", "&amp;INDEX(Locations!$C$5:$C$204,MATCH($A79&amp;"#4",Locations!$N$5:$N$204,0)),"")&amp;IFERROR(", "&amp;INDEX(Locations!$C$5:$C$204,MATCH($A79&amp;"#5",Locations!$N$5:$N$204,0)),"")&amp;IF($I79&gt;5," +"&amp;($I79-5)&amp;" more",""))</f>
        <v/>
      </c>
      <c r="K79" s="11">
        <f>IF($A79="","",IFERROR(IF(SUMPRODUCT(MAX((Counts!$B$5:$B$154=$A79)*Counts!$A$5:$A$154))=0,"",SUMPRODUCT(MAX((Counts!$B$5:$B$154=$A79)*Counts!$A$5:$A$154))),""))</f>
        <v/>
      </c>
      <c r="L79" s="11">
        <f>IF($A79="","",IF($K79="","",$K79+$E79))</f>
        <v/>
      </c>
      <c r="M79" s="12">
        <f>IF($A79="","",IF($K79="","never counted",IF(TODAY()&gt;$L79,"⚠ count is due","counted")))</f>
        <v/>
      </c>
      <c r="N79" s="12">
        <f>IF($A79="","",IF($H79&gt;1,"split across "&amp;$H79&amp;" bins — sequence the pick",""))</f>
        <v/>
      </c>
    </row>
    <row r="80">
      <c r="A80" s="9" t="n"/>
      <c r="B80" s="9" t="n"/>
      <c r="C80" s="20" t="n"/>
      <c r="D80" s="9" t="n"/>
      <c r="E80" s="10" t="n"/>
      <c r="F80" s="7">
        <f>IF($A80="","",SUMIFS(Locations!$D$5:$D$204,Locations!$A$5:$A$204,$A80))</f>
        <v/>
      </c>
      <c r="G80" s="13">
        <f>IF($A80="","",$F80*$C80)</f>
        <v/>
      </c>
      <c r="H80" s="14">
        <f>IF($A80="","",COUNTIFS(Locations!$A$5:$A$204,$A80,Locations!$D$5:$D$204,"&gt;0"))</f>
        <v/>
      </c>
      <c r="I80" s="14">
        <f>IF($A80="","",COUNTIFS(Locations!$A$5:$A$204,$A80))</f>
        <v/>
      </c>
      <c r="J80" s="12">
        <f>IF($A80="","",""&amp;IFERROR(INDEX(Locations!$C$5:$C$204,MATCH($A80&amp;"#1",Locations!$N$5:$N$204,0)),"")&amp;IFERROR(", "&amp;INDEX(Locations!$C$5:$C$204,MATCH($A80&amp;"#2",Locations!$N$5:$N$204,0)),"")&amp;IFERROR(", "&amp;INDEX(Locations!$C$5:$C$204,MATCH($A80&amp;"#3",Locations!$N$5:$N$204,0)),"")&amp;IFERROR(", "&amp;INDEX(Locations!$C$5:$C$204,MATCH($A80&amp;"#4",Locations!$N$5:$N$204,0)),"")&amp;IFERROR(", "&amp;INDEX(Locations!$C$5:$C$204,MATCH($A80&amp;"#5",Locations!$N$5:$N$204,0)),"")&amp;IF($I80&gt;5," +"&amp;($I80-5)&amp;" more",""))</f>
        <v/>
      </c>
      <c r="K80" s="11">
        <f>IF($A80="","",IFERROR(IF(SUMPRODUCT(MAX((Counts!$B$5:$B$154=$A80)*Counts!$A$5:$A$154))=0,"",SUMPRODUCT(MAX((Counts!$B$5:$B$154=$A80)*Counts!$A$5:$A$154))),""))</f>
        <v/>
      </c>
      <c r="L80" s="11">
        <f>IF($A80="","",IF($K80="","",$K80+$E80))</f>
        <v/>
      </c>
      <c r="M80" s="12">
        <f>IF($A80="","",IF($K80="","never counted",IF(TODAY()&gt;$L80,"⚠ count is due","counted")))</f>
        <v/>
      </c>
      <c r="N80" s="12">
        <f>IF($A80="","",IF($H80&gt;1,"split across "&amp;$H80&amp;" bins — sequence the pick",""))</f>
        <v/>
      </c>
    </row>
    <row r="81">
      <c r="A81" s="9" t="n"/>
      <c r="B81" s="9" t="n"/>
      <c r="C81" s="20" t="n"/>
      <c r="D81" s="9" t="n"/>
      <c r="E81" s="10" t="n"/>
      <c r="F81" s="7">
        <f>IF($A81="","",SUMIFS(Locations!$D$5:$D$204,Locations!$A$5:$A$204,$A81))</f>
        <v/>
      </c>
      <c r="G81" s="13">
        <f>IF($A81="","",$F81*$C81)</f>
        <v/>
      </c>
      <c r="H81" s="14">
        <f>IF($A81="","",COUNTIFS(Locations!$A$5:$A$204,$A81,Locations!$D$5:$D$204,"&gt;0"))</f>
        <v/>
      </c>
      <c r="I81" s="14">
        <f>IF($A81="","",COUNTIFS(Locations!$A$5:$A$204,$A81))</f>
        <v/>
      </c>
      <c r="J81" s="12">
        <f>IF($A81="","",""&amp;IFERROR(INDEX(Locations!$C$5:$C$204,MATCH($A81&amp;"#1",Locations!$N$5:$N$204,0)),"")&amp;IFERROR(", "&amp;INDEX(Locations!$C$5:$C$204,MATCH($A81&amp;"#2",Locations!$N$5:$N$204,0)),"")&amp;IFERROR(", "&amp;INDEX(Locations!$C$5:$C$204,MATCH($A81&amp;"#3",Locations!$N$5:$N$204,0)),"")&amp;IFERROR(", "&amp;INDEX(Locations!$C$5:$C$204,MATCH($A81&amp;"#4",Locations!$N$5:$N$204,0)),"")&amp;IFERROR(", "&amp;INDEX(Locations!$C$5:$C$204,MATCH($A81&amp;"#5",Locations!$N$5:$N$204,0)),"")&amp;IF($I81&gt;5," +"&amp;($I81-5)&amp;" more",""))</f>
        <v/>
      </c>
      <c r="K81" s="11">
        <f>IF($A81="","",IFERROR(IF(SUMPRODUCT(MAX((Counts!$B$5:$B$154=$A81)*Counts!$A$5:$A$154))=0,"",SUMPRODUCT(MAX((Counts!$B$5:$B$154=$A81)*Counts!$A$5:$A$154))),""))</f>
        <v/>
      </c>
      <c r="L81" s="11">
        <f>IF($A81="","",IF($K81="","",$K81+$E81))</f>
        <v/>
      </c>
      <c r="M81" s="12">
        <f>IF($A81="","",IF($K81="","never counted",IF(TODAY()&gt;$L81,"⚠ count is due","counted")))</f>
        <v/>
      </c>
      <c r="N81" s="12">
        <f>IF($A81="","",IF($H81&gt;1,"split across "&amp;$H81&amp;" bins — sequence the pick",""))</f>
        <v/>
      </c>
    </row>
    <row r="82">
      <c r="A82" s="9" t="n"/>
      <c r="B82" s="9" t="n"/>
      <c r="C82" s="20" t="n"/>
      <c r="D82" s="9" t="n"/>
      <c r="E82" s="10" t="n"/>
      <c r="F82" s="7">
        <f>IF($A82="","",SUMIFS(Locations!$D$5:$D$204,Locations!$A$5:$A$204,$A82))</f>
        <v/>
      </c>
      <c r="G82" s="13">
        <f>IF($A82="","",$F82*$C82)</f>
        <v/>
      </c>
      <c r="H82" s="14">
        <f>IF($A82="","",COUNTIFS(Locations!$A$5:$A$204,$A82,Locations!$D$5:$D$204,"&gt;0"))</f>
        <v/>
      </c>
      <c r="I82" s="14">
        <f>IF($A82="","",COUNTIFS(Locations!$A$5:$A$204,$A82))</f>
        <v/>
      </c>
      <c r="J82" s="12">
        <f>IF($A82="","",""&amp;IFERROR(INDEX(Locations!$C$5:$C$204,MATCH($A82&amp;"#1",Locations!$N$5:$N$204,0)),"")&amp;IFERROR(", "&amp;INDEX(Locations!$C$5:$C$204,MATCH($A82&amp;"#2",Locations!$N$5:$N$204,0)),"")&amp;IFERROR(", "&amp;INDEX(Locations!$C$5:$C$204,MATCH($A82&amp;"#3",Locations!$N$5:$N$204,0)),"")&amp;IFERROR(", "&amp;INDEX(Locations!$C$5:$C$204,MATCH($A82&amp;"#4",Locations!$N$5:$N$204,0)),"")&amp;IFERROR(", "&amp;INDEX(Locations!$C$5:$C$204,MATCH($A82&amp;"#5",Locations!$N$5:$N$204,0)),"")&amp;IF($I82&gt;5," +"&amp;($I82-5)&amp;" more",""))</f>
        <v/>
      </c>
      <c r="K82" s="11">
        <f>IF($A82="","",IFERROR(IF(SUMPRODUCT(MAX((Counts!$B$5:$B$154=$A82)*Counts!$A$5:$A$154))=0,"",SUMPRODUCT(MAX((Counts!$B$5:$B$154=$A82)*Counts!$A$5:$A$154))),""))</f>
        <v/>
      </c>
      <c r="L82" s="11">
        <f>IF($A82="","",IF($K82="","",$K82+$E82))</f>
        <v/>
      </c>
      <c r="M82" s="12">
        <f>IF($A82="","",IF($K82="","never counted",IF(TODAY()&gt;$L82,"⚠ count is due","counted")))</f>
        <v/>
      </c>
      <c r="N82" s="12">
        <f>IF($A82="","",IF($H82&gt;1,"split across "&amp;$H82&amp;" bins — sequence the pick",""))</f>
        <v/>
      </c>
    </row>
    <row r="83">
      <c r="A83" s="9" t="n"/>
      <c r="B83" s="9" t="n"/>
      <c r="C83" s="20" t="n"/>
      <c r="D83" s="9" t="n"/>
      <c r="E83" s="10" t="n"/>
      <c r="F83" s="7">
        <f>IF($A83="","",SUMIFS(Locations!$D$5:$D$204,Locations!$A$5:$A$204,$A83))</f>
        <v/>
      </c>
      <c r="G83" s="13">
        <f>IF($A83="","",$F83*$C83)</f>
        <v/>
      </c>
      <c r="H83" s="14">
        <f>IF($A83="","",COUNTIFS(Locations!$A$5:$A$204,$A83,Locations!$D$5:$D$204,"&gt;0"))</f>
        <v/>
      </c>
      <c r="I83" s="14">
        <f>IF($A83="","",COUNTIFS(Locations!$A$5:$A$204,$A83))</f>
        <v/>
      </c>
      <c r="J83" s="12">
        <f>IF($A83="","",""&amp;IFERROR(INDEX(Locations!$C$5:$C$204,MATCH($A83&amp;"#1",Locations!$N$5:$N$204,0)),"")&amp;IFERROR(", "&amp;INDEX(Locations!$C$5:$C$204,MATCH($A83&amp;"#2",Locations!$N$5:$N$204,0)),"")&amp;IFERROR(", "&amp;INDEX(Locations!$C$5:$C$204,MATCH($A83&amp;"#3",Locations!$N$5:$N$204,0)),"")&amp;IFERROR(", "&amp;INDEX(Locations!$C$5:$C$204,MATCH($A83&amp;"#4",Locations!$N$5:$N$204,0)),"")&amp;IFERROR(", "&amp;INDEX(Locations!$C$5:$C$204,MATCH($A83&amp;"#5",Locations!$N$5:$N$204,0)),"")&amp;IF($I83&gt;5," +"&amp;($I83-5)&amp;" more",""))</f>
        <v/>
      </c>
      <c r="K83" s="11">
        <f>IF($A83="","",IFERROR(IF(SUMPRODUCT(MAX((Counts!$B$5:$B$154=$A83)*Counts!$A$5:$A$154))=0,"",SUMPRODUCT(MAX((Counts!$B$5:$B$154=$A83)*Counts!$A$5:$A$154))),""))</f>
        <v/>
      </c>
      <c r="L83" s="11">
        <f>IF($A83="","",IF($K83="","",$K83+$E83))</f>
        <v/>
      </c>
      <c r="M83" s="12">
        <f>IF($A83="","",IF($K83="","never counted",IF(TODAY()&gt;$L83,"⚠ count is due","counted")))</f>
        <v/>
      </c>
      <c r="N83" s="12">
        <f>IF($A83="","",IF($H83&gt;1,"split across "&amp;$H83&amp;" bins — sequence the pick",""))</f>
        <v/>
      </c>
    </row>
    <row r="84">
      <c r="A84" s="9" t="n"/>
      <c r="B84" s="9" t="n"/>
      <c r="C84" s="20" t="n"/>
      <c r="D84" s="9" t="n"/>
      <c r="E84" s="10" t="n"/>
      <c r="F84" s="7">
        <f>IF($A84="","",SUMIFS(Locations!$D$5:$D$204,Locations!$A$5:$A$204,$A84))</f>
        <v/>
      </c>
      <c r="G84" s="13">
        <f>IF($A84="","",$F84*$C84)</f>
        <v/>
      </c>
      <c r="H84" s="14">
        <f>IF($A84="","",COUNTIFS(Locations!$A$5:$A$204,$A84,Locations!$D$5:$D$204,"&gt;0"))</f>
        <v/>
      </c>
      <c r="I84" s="14">
        <f>IF($A84="","",COUNTIFS(Locations!$A$5:$A$204,$A84))</f>
        <v/>
      </c>
      <c r="J84" s="12">
        <f>IF($A84="","",""&amp;IFERROR(INDEX(Locations!$C$5:$C$204,MATCH($A84&amp;"#1",Locations!$N$5:$N$204,0)),"")&amp;IFERROR(", "&amp;INDEX(Locations!$C$5:$C$204,MATCH($A84&amp;"#2",Locations!$N$5:$N$204,0)),"")&amp;IFERROR(", "&amp;INDEX(Locations!$C$5:$C$204,MATCH($A84&amp;"#3",Locations!$N$5:$N$204,0)),"")&amp;IFERROR(", "&amp;INDEX(Locations!$C$5:$C$204,MATCH($A84&amp;"#4",Locations!$N$5:$N$204,0)),"")&amp;IFERROR(", "&amp;INDEX(Locations!$C$5:$C$204,MATCH($A84&amp;"#5",Locations!$N$5:$N$204,0)),"")&amp;IF($I84&gt;5," +"&amp;($I84-5)&amp;" more",""))</f>
        <v/>
      </c>
      <c r="K84" s="11">
        <f>IF($A84="","",IFERROR(IF(SUMPRODUCT(MAX((Counts!$B$5:$B$154=$A84)*Counts!$A$5:$A$154))=0,"",SUMPRODUCT(MAX((Counts!$B$5:$B$154=$A84)*Counts!$A$5:$A$154))),""))</f>
        <v/>
      </c>
      <c r="L84" s="11">
        <f>IF($A84="","",IF($K84="","",$K84+$E84))</f>
        <v/>
      </c>
      <c r="M84" s="12">
        <f>IF($A84="","",IF($K84="","never counted",IF(TODAY()&gt;$L84,"⚠ count is due","counted")))</f>
        <v/>
      </c>
      <c r="N84" s="12">
        <f>IF($A84="","",IF($H84&gt;1,"split across "&amp;$H84&amp;" bins — sequence the pick",""))</f>
        <v/>
      </c>
    </row>
    <row r="85">
      <c r="A85" s="9" t="n"/>
      <c r="B85" s="9" t="n"/>
      <c r="C85" s="20" t="n"/>
      <c r="D85" s="9" t="n"/>
      <c r="E85" s="10" t="n"/>
      <c r="F85" s="7">
        <f>IF($A85="","",SUMIFS(Locations!$D$5:$D$204,Locations!$A$5:$A$204,$A85))</f>
        <v/>
      </c>
      <c r="G85" s="13">
        <f>IF($A85="","",$F85*$C85)</f>
        <v/>
      </c>
      <c r="H85" s="14">
        <f>IF($A85="","",COUNTIFS(Locations!$A$5:$A$204,$A85,Locations!$D$5:$D$204,"&gt;0"))</f>
        <v/>
      </c>
      <c r="I85" s="14">
        <f>IF($A85="","",COUNTIFS(Locations!$A$5:$A$204,$A85))</f>
        <v/>
      </c>
      <c r="J85" s="12">
        <f>IF($A85="","",""&amp;IFERROR(INDEX(Locations!$C$5:$C$204,MATCH($A85&amp;"#1",Locations!$N$5:$N$204,0)),"")&amp;IFERROR(", "&amp;INDEX(Locations!$C$5:$C$204,MATCH($A85&amp;"#2",Locations!$N$5:$N$204,0)),"")&amp;IFERROR(", "&amp;INDEX(Locations!$C$5:$C$204,MATCH($A85&amp;"#3",Locations!$N$5:$N$204,0)),"")&amp;IFERROR(", "&amp;INDEX(Locations!$C$5:$C$204,MATCH($A85&amp;"#4",Locations!$N$5:$N$204,0)),"")&amp;IFERROR(", "&amp;INDEX(Locations!$C$5:$C$204,MATCH($A85&amp;"#5",Locations!$N$5:$N$204,0)),"")&amp;IF($I85&gt;5," +"&amp;($I85-5)&amp;" more",""))</f>
        <v/>
      </c>
      <c r="K85" s="11">
        <f>IF($A85="","",IFERROR(IF(SUMPRODUCT(MAX((Counts!$B$5:$B$154=$A85)*Counts!$A$5:$A$154))=0,"",SUMPRODUCT(MAX((Counts!$B$5:$B$154=$A85)*Counts!$A$5:$A$154))),""))</f>
        <v/>
      </c>
      <c r="L85" s="11">
        <f>IF($A85="","",IF($K85="","",$K85+$E85))</f>
        <v/>
      </c>
      <c r="M85" s="12">
        <f>IF($A85="","",IF($K85="","never counted",IF(TODAY()&gt;$L85,"⚠ count is due","counted")))</f>
        <v/>
      </c>
      <c r="N85" s="12">
        <f>IF($A85="","",IF($H85&gt;1,"split across "&amp;$H85&amp;" bins — sequence the pick",""))</f>
        <v/>
      </c>
    </row>
    <row r="86">
      <c r="A86" s="9" t="n"/>
      <c r="B86" s="9" t="n"/>
      <c r="C86" s="20" t="n"/>
      <c r="D86" s="9" t="n"/>
      <c r="E86" s="10" t="n"/>
      <c r="F86" s="7">
        <f>IF($A86="","",SUMIFS(Locations!$D$5:$D$204,Locations!$A$5:$A$204,$A86))</f>
        <v/>
      </c>
      <c r="G86" s="13">
        <f>IF($A86="","",$F86*$C86)</f>
        <v/>
      </c>
      <c r="H86" s="14">
        <f>IF($A86="","",COUNTIFS(Locations!$A$5:$A$204,$A86,Locations!$D$5:$D$204,"&gt;0"))</f>
        <v/>
      </c>
      <c r="I86" s="14">
        <f>IF($A86="","",COUNTIFS(Locations!$A$5:$A$204,$A86))</f>
        <v/>
      </c>
      <c r="J86" s="12">
        <f>IF($A86="","",""&amp;IFERROR(INDEX(Locations!$C$5:$C$204,MATCH($A86&amp;"#1",Locations!$N$5:$N$204,0)),"")&amp;IFERROR(", "&amp;INDEX(Locations!$C$5:$C$204,MATCH($A86&amp;"#2",Locations!$N$5:$N$204,0)),"")&amp;IFERROR(", "&amp;INDEX(Locations!$C$5:$C$204,MATCH($A86&amp;"#3",Locations!$N$5:$N$204,0)),"")&amp;IFERROR(", "&amp;INDEX(Locations!$C$5:$C$204,MATCH($A86&amp;"#4",Locations!$N$5:$N$204,0)),"")&amp;IFERROR(", "&amp;INDEX(Locations!$C$5:$C$204,MATCH($A86&amp;"#5",Locations!$N$5:$N$204,0)),"")&amp;IF($I86&gt;5," +"&amp;($I86-5)&amp;" more",""))</f>
        <v/>
      </c>
      <c r="K86" s="11">
        <f>IF($A86="","",IFERROR(IF(SUMPRODUCT(MAX((Counts!$B$5:$B$154=$A86)*Counts!$A$5:$A$154))=0,"",SUMPRODUCT(MAX((Counts!$B$5:$B$154=$A86)*Counts!$A$5:$A$154))),""))</f>
        <v/>
      </c>
      <c r="L86" s="11">
        <f>IF($A86="","",IF($K86="","",$K86+$E86))</f>
        <v/>
      </c>
      <c r="M86" s="12">
        <f>IF($A86="","",IF($K86="","never counted",IF(TODAY()&gt;$L86,"⚠ count is due","counted")))</f>
        <v/>
      </c>
      <c r="N86" s="12">
        <f>IF($A86="","",IF($H86&gt;1,"split across "&amp;$H86&amp;" bins — sequence the pick",""))</f>
        <v/>
      </c>
    </row>
    <row r="87">
      <c r="A87" s="9" t="n"/>
      <c r="B87" s="9" t="n"/>
      <c r="C87" s="20" t="n"/>
      <c r="D87" s="9" t="n"/>
      <c r="E87" s="10" t="n"/>
      <c r="F87" s="7">
        <f>IF($A87="","",SUMIFS(Locations!$D$5:$D$204,Locations!$A$5:$A$204,$A87))</f>
        <v/>
      </c>
      <c r="G87" s="13">
        <f>IF($A87="","",$F87*$C87)</f>
        <v/>
      </c>
      <c r="H87" s="14">
        <f>IF($A87="","",COUNTIFS(Locations!$A$5:$A$204,$A87,Locations!$D$5:$D$204,"&gt;0"))</f>
        <v/>
      </c>
      <c r="I87" s="14">
        <f>IF($A87="","",COUNTIFS(Locations!$A$5:$A$204,$A87))</f>
        <v/>
      </c>
      <c r="J87" s="12">
        <f>IF($A87="","",""&amp;IFERROR(INDEX(Locations!$C$5:$C$204,MATCH($A87&amp;"#1",Locations!$N$5:$N$204,0)),"")&amp;IFERROR(", "&amp;INDEX(Locations!$C$5:$C$204,MATCH($A87&amp;"#2",Locations!$N$5:$N$204,0)),"")&amp;IFERROR(", "&amp;INDEX(Locations!$C$5:$C$204,MATCH($A87&amp;"#3",Locations!$N$5:$N$204,0)),"")&amp;IFERROR(", "&amp;INDEX(Locations!$C$5:$C$204,MATCH($A87&amp;"#4",Locations!$N$5:$N$204,0)),"")&amp;IFERROR(", "&amp;INDEX(Locations!$C$5:$C$204,MATCH($A87&amp;"#5",Locations!$N$5:$N$204,0)),"")&amp;IF($I87&gt;5," +"&amp;($I87-5)&amp;" more",""))</f>
        <v/>
      </c>
      <c r="K87" s="11">
        <f>IF($A87="","",IFERROR(IF(SUMPRODUCT(MAX((Counts!$B$5:$B$154=$A87)*Counts!$A$5:$A$154))=0,"",SUMPRODUCT(MAX((Counts!$B$5:$B$154=$A87)*Counts!$A$5:$A$154))),""))</f>
        <v/>
      </c>
      <c r="L87" s="11">
        <f>IF($A87="","",IF($K87="","",$K87+$E87))</f>
        <v/>
      </c>
      <c r="M87" s="12">
        <f>IF($A87="","",IF($K87="","never counted",IF(TODAY()&gt;$L87,"⚠ count is due","counted")))</f>
        <v/>
      </c>
      <c r="N87" s="12">
        <f>IF($A87="","",IF($H87&gt;1,"split across "&amp;$H87&amp;" bins — sequence the pick",""))</f>
        <v/>
      </c>
    </row>
    <row r="88">
      <c r="A88" s="9" t="n"/>
      <c r="B88" s="9" t="n"/>
      <c r="C88" s="20" t="n"/>
      <c r="D88" s="9" t="n"/>
      <c r="E88" s="10" t="n"/>
      <c r="F88" s="7">
        <f>IF($A88="","",SUMIFS(Locations!$D$5:$D$204,Locations!$A$5:$A$204,$A88))</f>
        <v/>
      </c>
      <c r="G88" s="13">
        <f>IF($A88="","",$F88*$C88)</f>
        <v/>
      </c>
      <c r="H88" s="14">
        <f>IF($A88="","",COUNTIFS(Locations!$A$5:$A$204,$A88,Locations!$D$5:$D$204,"&gt;0"))</f>
        <v/>
      </c>
      <c r="I88" s="14">
        <f>IF($A88="","",COUNTIFS(Locations!$A$5:$A$204,$A88))</f>
        <v/>
      </c>
      <c r="J88" s="12">
        <f>IF($A88="","",""&amp;IFERROR(INDEX(Locations!$C$5:$C$204,MATCH($A88&amp;"#1",Locations!$N$5:$N$204,0)),"")&amp;IFERROR(", "&amp;INDEX(Locations!$C$5:$C$204,MATCH($A88&amp;"#2",Locations!$N$5:$N$204,0)),"")&amp;IFERROR(", "&amp;INDEX(Locations!$C$5:$C$204,MATCH($A88&amp;"#3",Locations!$N$5:$N$204,0)),"")&amp;IFERROR(", "&amp;INDEX(Locations!$C$5:$C$204,MATCH($A88&amp;"#4",Locations!$N$5:$N$204,0)),"")&amp;IFERROR(", "&amp;INDEX(Locations!$C$5:$C$204,MATCH($A88&amp;"#5",Locations!$N$5:$N$204,0)),"")&amp;IF($I88&gt;5," +"&amp;($I88-5)&amp;" more",""))</f>
        <v/>
      </c>
      <c r="K88" s="11">
        <f>IF($A88="","",IFERROR(IF(SUMPRODUCT(MAX((Counts!$B$5:$B$154=$A88)*Counts!$A$5:$A$154))=0,"",SUMPRODUCT(MAX((Counts!$B$5:$B$154=$A88)*Counts!$A$5:$A$154))),""))</f>
        <v/>
      </c>
      <c r="L88" s="11">
        <f>IF($A88="","",IF($K88="","",$K88+$E88))</f>
        <v/>
      </c>
      <c r="M88" s="12">
        <f>IF($A88="","",IF($K88="","never counted",IF(TODAY()&gt;$L88,"⚠ count is due","counted")))</f>
        <v/>
      </c>
      <c r="N88" s="12">
        <f>IF($A88="","",IF($H88&gt;1,"split across "&amp;$H88&amp;" bins — sequence the pick",""))</f>
        <v/>
      </c>
    </row>
    <row r="89">
      <c r="A89" s="9" t="n"/>
      <c r="B89" s="9" t="n"/>
      <c r="C89" s="20" t="n"/>
      <c r="D89" s="9" t="n"/>
      <c r="E89" s="10" t="n"/>
      <c r="F89" s="7">
        <f>IF($A89="","",SUMIFS(Locations!$D$5:$D$204,Locations!$A$5:$A$204,$A89))</f>
        <v/>
      </c>
      <c r="G89" s="13">
        <f>IF($A89="","",$F89*$C89)</f>
        <v/>
      </c>
      <c r="H89" s="14">
        <f>IF($A89="","",COUNTIFS(Locations!$A$5:$A$204,$A89,Locations!$D$5:$D$204,"&gt;0"))</f>
        <v/>
      </c>
      <c r="I89" s="14">
        <f>IF($A89="","",COUNTIFS(Locations!$A$5:$A$204,$A89))</f>
        <v/>
      </c>
      <c r="J89" s="12">
        <f>IF($A89="","",""&amp;IFERROR(INDEX(Locations!$C$5:$C$204,MATCH($A89&amp;"#1",Locations!$N$5:$N$204,0)),"")&amp;IFERROR(", "&amp;INDEX(Locations!$C$5:$C$204,MATCH($A89&amp;"#2",Locations!$N$5:$N$204,0)),"")&amp;IFERROR(", "&amp;INDEX(Locations!$C$5:$C$204,MATCH($A89&amp;"#3",Locations!$N$5:$N$204,0)),"")&amp;IFERROR(", "&amp;INDEX(Locations!$C$5:$C$204,MATCH($A89&amp;"#4",Locations!$N$5:$N$204,0)),"")&amp;IFERROR(", "&amp;INDEX(Locations!$C$5:$C$204,MATCH($A89&amp;"#5",Locations!$N$5:$N$204,0)),"")&amp;IF($I89&gt;5," +"&amp;($I89-5)&amp;" more",""))</f>
        <v/>
      </c>
      <c r="K89" s="11">
        <f>IF($A89="","",IFERROR(IF(SUMPRODUCT(MAX((Counts!$B$5:$B$154=$A89)*Counts!$A$5:$A$154))=0,"",SUMPRODUCT(MAX((Counts!$B$5:$B$154=$A89)*Counts!$A$5:$A$154))),""))</f>
        <v/>
      </c>
      <c r="L89" s="11">
        <f>IF($A89="","",IF($K89="","",$K89+$E89))</f>
        <v/>
      </c>
      <c r="M89" s="12">
        <f>IF($A89="","",IF($K89="","never counted",IF(TODAY()&gt;$L89,"⚠ count is due","counted")))</f>
        <v/>
      </c>
      <c r="N89" s="12">
        <f>IF($A89="","",IF($H89&gt;1,"split across "&amp;$H89&amp;" bins — sequence the pick",""))</f>
        <v/>
      </c>
    </row>
    <row r="90">
      <c r="A90" s="9" t="n"/>
      <c r="B90" s="9" t="n"/>
      <c r="C90" s="20" t="n"/>
      <c r="D90" s="9" t="n"/>
      <c r="E90" s="10" t="n"/>
      <c r="F90" s="7">
        <f>IF($A90="","",SUMIFS(Locations!$D$5:$D$204,Locations!$A$5:$A$204,$A90))</f>
        <v/>
      </c>
      <c r="G90" s="13">
        <f>IF($A90="","",$F90*$C90)</f>
        <v/>
      </c>
      <c r="H90" s="14">
        <f>IF($A90="","",COUNTIFS(Locations!$A$5:$A$204,$A90,Locations!$D$5:$D$204,"&gt;0"))</f>
        <v/>
      </c>
      <c r="I90" s="14">
        <f>IF($A90="","",COUNTIFS(Locations!$A$5:$A$204,$A90))</f>
        <v/>
      </c>
      <c r="J90" s="12">
        <f>IF($A90="","",""&amp;IFERROR(INDEX(Locations!$C$5:$C$204,MATCH($A90&amp;"#1",Locations!$N$5:$N$204,0)),"")&amp;IFERROR(", "&amp;INDEX(Locations!$C$5:$C$204,MATCH($A90&amp;"#2",Locations!$N$5:$N$204,0)),"")&amp;IFERROR(", "&amp;INDEX(Locations!$C$5:$C$204,MATCH($A90&amp;"#3",Locations!$N$5:$N$204,0)),"")&amp;IFERROR(", "&amp;INDEX(Locations!$C$5:$C$204,MATCH($A90&amp;"#4",Locations!$N$5:$N$204,0)),"")&amp;IFERROR(", "&amp;INDEX(Locations!$C$5:$C$204,MATCH($A90&amp;"#5",Locations!$N$5:$N$204,0)),"")&amp;IF($I90&gt;5," +"&amp;($I90-5)&amp;" more",""))</f>
        <v/>
      </c>
      <c r="K90" s="11">
        <f>IF($A90="","",IFERROR(IF(SUMPRODUCT(MAX((Counts!$B$5:$B$154=$A90)*Counts!$A$5:$A$154))=0,"",SUMPRODUCT(MAX((Counts!$B$5:$B$154=$A90)*Counts!$A$5:$A$154))),""))</f>
        <v/>
      </c>
      <c r="L90" s="11">
        <f>IF($A90="","",IF($K90="","",$K90+$E90))</f>
        <v/>
      </c>
      <c r="M90" s="12">
        <f>IF($A90="","",IF($K90="","never counted",IF(TODAY()&gt;$L90,"⚠ count is due","counted")))</f>
        <v/>
      </c>
      <c r="N90" s="12">
        <f>IF($A90="","",IF($H90&gt;1,"split across "&amp;$H90&amp;" bins — sequence the pick",""))</f>
        <v/>
      </c>
    </row>
    <row r="91">
      <c r="A91" s="9" t="n"/>
      <c r="B91" s="9" t="n"/>
      <c r="C91" s="20" t="n"/>
      <c r="D91" s="9" t="n"/>
      <c r="E91" s="10" t="n"/>
      <c r="F91" s="7">
        <f>IF($A91="","",SUMIFS(Locations!$D$5:$D$204,Locations!$A$5:$A$204,$A91))</f>
        <v/>
      </c>
      <c r="G91" s="13">
        <f>IF($A91="","",$F91*$C91)</f>
        <v/>
      </c>
      <c r="H91" s="14">
        <f>IF($A91="","",COUNTIFS(Locations!$A$5:$A$204,$A91,Locations!$D$5:$D$204,"&gt;0"))</f>
        <v/>
      </c>
      <c r="I91" s="14">
        <f>IF($A91="","",COUNTIFS(Locations!$A$5:$A$204,$A91))</f>
        <v/>
      </c>
      <c r="J91" s="12">
        <f>IF($A91="","",""&amp;IFERROR(INDEX(Locations!$C$5:$C$204,MATCH($A91&amp;"#1",Locations!$N$5:$N$204,0)),"")&amp;IFERROR(", "&amp;INDEX(Locations!$C$5:$C$204,MATCH($A91&amp;"#2",Locations!$N$5:$N$204,0)),"")&amp;IFERROR(", "&amp;INDEX(Locations!$C$5:$C$204,MATCH($A91&amp;"#3",Locations!$N$5:$N$204,0)),"")&amp;IFERROR(", "&amp;INDEX(Locations!$C$5:$C$204,MATCH($A91&amp;"#4",Locations!$N$5:$N$204,0)),"")&amp;IFERROR(", "&amp;INDEX(Locations!$C$5:$C$204,MATCH($A91&amp;"#5",Locations!$N$5:$N$204,0)),"")&amp;IF($I91&gt;5," +"&amp;($I91-5)&amp;" more",""))</f>
        <v/>
      </c>
      <c r="K91" s="11">
        <f>IF($A91="","",IFERROR(IF(SUMPRODUCT(MAX((Counts!$B$5:$B$154=$A91)*Counts!$A$5:$A$154))=0,"",SUMPRODUCT(MAX((Counts!$B$5:$B$154=$A91)*Counts!$A$5:$A$154))),""))</f>
        <v/>
      </c>
      <c r="L91" s="11">
        <f>IF($A91="","",IF($K91="","",$K91+$E91))</f>
        <v/>
      </c>
      <c r="M91" s="12">
        <f>IF($A91="","",IF($K91="","never counted",IF(TODAY()&gt;$L91,"⚠ count is due","counted")))</f>
        <v/>
      </c>
      <c r="N91" s="12">
        <f>IF($A91="","",IF($H91&gt;1,"split across "&amp;$H91&amp;" bins — sequence the pick",""))</f>
        <v/>
      </c>
    </row>
    <row r="92">
      <c r="A92" s="9" t="n"/>
      <c r="B92" s="9" t="n"/>
      <c r="C92" s="20" t="n"/>
      <c r="D92" s="9" t="n"/>
      <c r="E92" s="10" t="n"/>
      <c r="F92" s="7">
        <f>IF($A92="","",SUMIFS(Locations!$D$5:$D$204,Locations!$A$5:$A$204,$A92))</f>
        <v/>
      </c>
      <c r="G92" s="13">
        <f>IF($A92="","",$F92*$C92)</f>
        <v/>
      </c>
      <c r="H92" s="14">
        <f>IF($A92="","",COUNTIFS(Locations!$A$5:$A$204,$A92,Locations!$D$5:$D$204,"&gt;0"))</f>
        <v/>
      </c>
      <c r="I92" s="14">
        <f>IF($A92="","",COUNTIFS(Locations!$A$5:$A$204,$A92))</f>
        <v/>
      </c>
      <c r="J92" s="12">
        <f>IF($A92="","",""&amp;IFERROR(INDEX(Locations!$C$5:$C$204,MATCH($A92&amp;"#1",Locations!$N$5:$N$204,0)),"")&amp;IFERROR(", "&amp;INDEX(Locations!$C$5:$C$204,MATCH($A92&amp;"#2",Locations!$N$5:$N$204,0)),"")&amp;IFERROR(", "&amp;INDEX(Locations!$C$5:$C$204,MATCH($A92&amp;"#3",Locations!$N$5:$N$204,0)),"")&amp;IFERROR(", "&amp;INDEX(Locations!$C$5:$C$204,MATCH($A92&amp;"#4",Locations!$N$5:$N$204,0)),"")&amp;IFERROR(", "&amp;INDEX(Locations!$C$5:$C$204,MATCH($A92&amp;"#5",Locations!$N$5:$N$204,0)),"")&amp;IF($I92&gt;5," +"&amp;($I92-5)&amp;" more",""))</f>
        <v/>
      </c>
      <c r="K92" s="11">
        <f>IF($A92="","",IFERROR(IF(SUMPRODUCT(MAX((Counts!$B$5:$B$154=$A92)*Counts!$A$5:$A$154))=0,"",SUMPRODUCT(MAX((Counts!$B$5:$B$154=$A92)*Counts!$A$5:$A$154))),""))</f>
        <v/>
      </c>
      <c r="L92" s="11">
        <f>IF($A92="","",IF($K92="","",$K92+$E92))</f>
        <v/>
      </c>
      <c r="M92" s="12">
        <f>IF($A92="","",IF($K92="","never counted",IF(TODAY()&gt;$L92,"⚠ count is due","counted")))</f>
        <v/>
      </c>
      <c r="N92" s="12">
        <f>IF($A92="","",IF($H92&gt;1,"split across "&amp;$H92&amp;" bins — sequence the pick",""))</f>
        <v/>
      </c>
    </row>
    <row r="93">
      <c r="A93" s="9" t="n"/>
      <c r="B93" s="9" t="n"/>
      <c r="C93" s="20" t="n"/>
      <c r="D93" s="9" t="n"/>
      <c r="E93" s="10" t="n"/>
      <c r="F93" s="7">
        <f>IF($A93="","",SUMIFS(Locations!$D$5:$D$204,Locations!$A$5:$A$204,$A93))</f>
        <v/>
      </c>
      <c r="G93" s="13">
        <f>IF($A93="","",$F93*$C93)</f>
        <v/>
      </c>
      <c r="H93" s="14">
        <f>IF($A93="","",COUNTIFS(Locations!$A$5:$A$204,$A93,Locations!$D$5:$D$204,"&gt;0"))</f>
        <v/>
      </c>
      <c r="I93" s="14">
        <f>IF($A93="","",COUNTIFS(Locations!$A$5:$A$204,$A93))</f>
        <v/>
      </c>
      <c r="J93" s="12">
        <f>IF($A93="","",""&amp;IFERROR(INDEX(Locations!$C$5:$C$204,MATCH($A93&amp;"#1",Locations!$N$5:$N$204,0)),"")&amp;IFERROR(", "&amp;INDEX(Locations!$C$5:$C$204,MATCH($A93&amp;"#2",Locations!$N$5:$N$204,0)),"")&amp;IFERROR(", "&amp;INDEX(Locations!$C$5:$C$204,MATCH($A93&amp;"#3",Locations!$N$5:$N$204,0)),"")&amp;IFERROR(", "&amp;INDEX(Locations!$C$5:$C$204,MATCH($A93&amp;"#4",Locations!$N$5:$N$204,0)),"")&amp;IFERROR(", "&amp;INDEX(Locations!$C$5:$C$204,MATCH($A93&amp;"#5",Locations!$N$5:$N$204,0)),"")&amp;IF($I93&gt;5," +"&amp;($I93-5)&amp;" more",""))</f>
        <v/>
      </c>
      <c r="K93" s="11">
        <f>IF($A93="","",IFERROR(IF(SUMPRODUCT(MAX((Counts!$B$5:$B$154=$A93)*Counts!$A$5:$A$154))=0,"",SUMPRODUCT(MAX((Counts!$B$5:$B$154=$A93)*Counts!$A$5:$A$154))),""))</f>
        <v/>
      </c>
      <c r="L93" s="11">
        <f>IF($A93="","",IF($K93="","",$K93+$E93))</f>
        <v/>
      </c>
      <c r="M93" s="12">
        <f>IF($A93="","",IF($K93="","never counted",IF(TODAY()&gt;$L93,"⚠ count is due","counted")))</f>
        <v/>
      </c>
      <c r="N93" s="12">
        <f>IF($A93="","",IF($H93&gt;1,"split across "&amp;$H93&amp;" bins — sequence the pick",""))</f>
        <v/>
      </c>
    </row>
    <row r="94">
      <c r="A94" s="9" t="n"/>
      <c r="B94" s="9" t="n"/>
      <c r="C94" s="20" t="n"/>
      <c r="D94" s="9" t="n"/>
      <c r="E94" s="10" t="n"/>
      <c r="F94" s="7">
        <f>IF($A94="","",SUMIFS(Locations!$D$5:$D$204,Locations!$A$5:$A$204,$A94))</f>
        <v/>
      </c>
      <c r="G94" s="13">
        <f>IF($A94="","",$F94*$C94)</f>
        <v/>
      </c>
      <c r="H94" s="14">
        <f>IF($A94="","",COUNTIFS(Locations!$A$5:$A$204,$A94,Locations!$D$5:$D$204,"&gt;0"))</f>
        <v/>
      </c>
      <c r="I94" s="14">
        <f>IF($A94="","",COUNTIFS(Locations!$A$5:$A$204,$A94))</f>
        <v/>
      </c>
      <c r="J94" s="12">
        <f>IF($A94="","",""&amp;IFERROR(INDEX(Locations!$C$5:$C$204,MATCH($A94&amp;"#1",Locations!$N$5:$N$204,0)),"")&amp;IFERROR(", "&amp;INDEX(Locations!$C$5:$C$204,MATCH($A94&amp;"#2",Locations!$N$5:$N$204,0)),"")&amp;IFERROR(", "&amp;INDEX(Locations!$C$5:$C$204,MATCH($A94&amp;"#3",Locations!$N$5:$N$204,0)),"")&amp;IFERROR(", "&amp;INDEX(Locations!$C$5:$C$204,MATCH($A94&amp;"#4",Locations!$N$5:$N$204,0)),"")&amp;IFERROR(", "&amp;INDEX(Locations!$C$5:$C$204,MATCH($A94&amp;"#5",Locations!$N$5:$N$204,0)),"")&amp;IF($I94&gt;5," +"&amp;($I94-5)&amp;" more",""))</f>
        <v/>
      </c>
      <c r="K94" s="11">
        <f>IF($A94="","",IFERROR(IF(SUMPRODUCT(MAX((Counts!$B$5:$B$154=$A94)*Counts!$A$5:$A$154))=0,"",SUMPRODUCT(MAX((Counts!$B$5:$B$154=$A94)*Counts!$A$5:$A$154))),""))</f>
        <v/>
      </c>
      <c r="L94" s="11">
        <f>IF($A94="","",IF($K94="","",$K94+$E94))</f>
        <v/>
      </c>
      <c r="M94" s="12">
        <f>IF($A94="","",IF($K94="","never counted",IF(TODAY()&gt;$L94,"⚠ count is due","counted")))</f>
        <v/>
      </c>
      <c r="N94" s="12">
        <f>IF($A94="","",IF($H94&gt;1,"split across "&amp;$H94&amp;" bins — sequence the pick",""))</f>
        <v/>
      </c>
    </row>
    <row r="95">
      <c r="A95" s="9" t="n"/>
      <c r="B95" s="9" t="n"/>
      <c r="C95" s="20" t="n"/>
      <c r="D95" s="9" t="n"/>
      <c r="E95" s="10" t="n"/>
      <c r="F95" s="7">
        <f>IF($A95="","",SUMIFS(Locations!$D$5:$D$204,Locations!$A$5:$A$204,$A95))</f>
        <v/>
      </c>
      <c r="G95" s="13">
        <f>IF($A95="","",$F95*$C95)</f>
        <v/>
      </c>
      <c r="H95" s="14">
        <f>IF($A95="","",COUNTIFS(Locations!$A$5:$A$204,$A95,Locations!$D$5:$D$204,"&gt;0"))</f>
        <v/>
      </c>
      <c r="I95" s="14">
        <f>IF($A95="","",COUNTIFS(Locations!$A$5:$A$204,$A95))</f>
        <v/>
      </c>
      <c r="J95" s="12">
        <f>IF($A95="","",""&amp;IFERROR(INDEX(Locations!$C$5:$C$204,MATCH($A95&amp;"#1",Locations!$N$5:$N$204,0)),"")&amp;IFERROR(", "&amp;INDEX(Locations!$C$5:$C$204,MATCH($A95&amp;"#2",Locations!$N$5:$N$204,0)),"")&amp;IFERROR(", "&amp;INDEX(Locations!$C$5:$C$204,MATCH($A95&amp;"#3",Locations!$N$5:$N$204,0)),"")&amp;IFERROR(", "&amp;INDEX(Locations!$C$5:$C$204,MATCH($A95&amp;"#4",Locations!$N$5:$N$204,0)),"")&amp;IFERROR(", "&amp;INDEX(Locations!$C$5:$C$204,MATCH($A95&amp;"#5",Locations!$N$5:$N$204,0)),"")&amp;IF($I95&gt;5," +"&amp;($I95-5)&amp;" more",""))</f>
        <v/>
      </c>
      <c r="K95" s="11">
        <f>IF($A95="","",IFERROR(IF(SUMPRODUCT(MAX((Counts!$B$5:$B$154=$A95)*Counts!$A$5:$A$154))=0,"",SUMPRODUCT(MAX((Counts!$B$5:$B$154=$A95)*Counts!$A$5:$A$154))),""))</f>
        <v/>
      </c>
      <c r="L95" s="11">
        <f>IF($A95="","",IF($K95="","",$K95+$E95))</f>
        <v/>
      </c>
      <c r="M95" s="12">
        <f>IF($A95="","",IF($K95="","never counted",IF(TODAY()&gt;$L95,"⚠ count is due","counted")))</f>
        <v/>
      </c>
      <c r="N95" s="12">
        <f>IF($A95="","",IF($H95&gt;1,"split across "&amp;$H95&amp;" bins — sequence the pick",""))</f>
        <v/>
      </c>
    </row>
    <row r="96">
      <c r="A96" s="9" t="n"/>
      <c r="B96" s="9" t="n"/>
      <c r="C96" s="20" t="n"/>
      <c r="D96" s="9" t="n"/>
      <c r="E96" s="10" t="n"/>
      <c r="F96" s="7">
        <f>IF($A96="","",SUMIFS(Locations!$D$5:$D$204,Locations!$A$5:$A$204,$A96))</f>
        <v/>
      </c>
      <c r="G96" s="13">
        <f>IF($A96="","",$F96*$C96)</f>
        <v/>
      </c>
      <c r="H96" s="14">
        <f>IF($A96="","",COUNTIFS(Locations!$A$5:$A$204,$A96,Locations!$D$5:$D$204,"&gt;0"))</f>
        <v/>
      </c>
      <c r="I96" s="14">
        <f>IF($A96="","",COUNTIFS(Locations!$A$5:$A$204,$A96))</f>
        <v/>
      </c>
      <c r="J96" s="12">
        <f>IF($A96="","",""&amp;IFERROR(INDEX(Locations!$C$5:$C$204,MATCH($A96&amp;"#1",Locations!$N$5:$N$204,0)),"")&amp;IFERROR(", "&amp;INDEX(Locations!$C$5:$C$204,MATCH($A96&amp;"#2",Locations!$N$5:$N$204,0)),"")&amp;IFERROR(", "&amp;INDEX(Locations!$C$5:$C$204,MATCH($A96&amp;"#3",Locations!$N$5:$N$204,0)),"")&amp;IFERROR(", "&amp;INDEX(Locations!$C$5:$C$204,MATCH($A96&amp;"#4",Locations!$N$5:$N$204,0)),"")&amp;IFERROR(", "&amp;INDEX(Locations!$C$5:$C$204,MATCH($A96&amp;"#5",Locations!$N$5:$N$204,0)),"")&amp;IF($I96&gt;5," +"&amp;($I96-5)&amp;" more",""))</f>
        <v/>
      </c>
      <c r="K96" s="11">
        <f>IF($A96="","",IFERROR(IF(SUMPRODUCT(MAX((Counts!$B$5:$B$154=$A96)*Counts!$A$5:$A$154))=0,"",SUMPRODUCT(MAX((Counts!$B$5:$B$154=$A96)*Counts!$A$5:$A$154))),""))</f>
        <v/>
      </c>
      <c r="L96" s="11">
        <f>IF($A96="","",IF($K96="","",$K96+$E96))</f>
        <v/>
      </c>
      <c r="M96" s="12">
        <f>IF($A96="","",IF($K96="","never counted",IF(TODAY()&gt;$L96,"⚠ count is due","counted")))</f>
        <v/>
      </c>
      <c r="N96" s="12">
        <f>IF($A96="","",IF($H96&gt;1,"split across "&amp;$H96&amp;" bins — sequence the pick",""))</f>
        <v/>
      </c>
    </row>
    <row r="97">
      <c r="A97" s="9" t="n"/>
      <c r="B97" s="9" t="n"/>
      <c r="C97" s="20" t="n"/>
      <c r="D97" s="9" t="n"/>
      <c r="E97" s="10" t="n"/>
      <c r="F97" s="7">
        <f>IF($A97="","",SUMIFS(Locations!$D$5:$D$204,Locations!$A$5:$A$204,$A97))</f>
        <v/>
      </c>
      <c r="G97" s="13">
        <f>IF($A97="","",$F97*$C97)</f>
        <v/>
      </c>
      <c r="H97" s="14">
        <f>IF($A97="","",COUNTIFS(Locations!$A$5:$A$204,$A97,Locations!$D$5:$D$204,"&gt;0"))</f>
        <v/>
      </c>
      <c r="I97" s="14">
        <f>IF($A97="","",COUNTIFS(Locations!$A$5:$A$204,$A97))</f>
        <v/>
      </c>
      <c r="J97" s="12">
        <f>IF($A97="","",""&amp;IFERROR(INDEX(Locations!$C$5:$C$204,MATCH($A97&amp;"#1",Locations!$N$5:$N$204,0)),"")&amp;IFERROR(", "&amp;INDEX(Locations!$C$5:$C$204,MATCH($A97&amp;"#2",Locations!$N$5:$N$204,0)),"")&amp;IFERROR(", "&amp;INDEX(Locations!$C$5:$C$204,MATCH($A97&amp;"#3",Locations!$N$5:$N$204,0)),"")&amp;IFERROR(", "&amp;INDEX(Locations!$C$5:$C$204,MATCH($A97&amp;"#4",Locations!$N$5:$N$204,0)),"")&amp;IFERROR(", "&amp;INDEX(Locations!$C$5:$C$204,MATCH($A97&amp;"#5",Locations!$N$5:$N$204,0)),"")&amp;IF($I97&gt;5," +"&amp;($I97-5)&amp;" more",""))</f>
        <v/>
      </c>
      <c r="K97" s="11">
        <f>IF($A97="","",IFERROR(IF(SUMPRODUCT(MAX((Counts!$B$5:$B$154=$A97)*Counts!$A$5:$A$154))=0,"",SUMPRODUCT(MAX((Counts!$B$5:$B$154=$A97)*Counts!$A$5:$A$154))),""))</f>
        <v/>
      </c>
      <c r="L97" s="11">
        <f>IF($A97="","",IF($K97="","",$K97+$E97))</f>
        <v/>
      </c>
      <c r="M97" s="12">
        <f>IF($A97="","",IF($K97="","never counted",IF(TODAY()&gt;$L97,"⚠ count is due","counted")))</f>
        <v/>
      </c>
      <c r="N97" s="12">
        <f>IF($A97="","",IF($H97&gt;1,"split across "&amp;$H97&amp;" bins — sequence the pick",""))</f>
        <v/>
      </c>
    </row>
    <row r="98">
      <c r="A98" s="9" t="n"/>
      <c r="B98" s="9" t="n"/>
      <c r="C98" s="20" t="n"/>
      <c r="D98" s="9" t="n"/>
      <c r="E98" s="10" t="n"/>
      <c r="F98" s="7">
        <f>IF($A98="","",SUMIFS(Locations!$D$5:$D$204,Locations!$A$5:$A$204,$A98))</f>
        <v/>
      </c>
      <c r="G98" s="13">
        <f>IF($A98="","",$F98*$C98)</f>
        <v/>
      </c>
      <c r="H98" s="14">
        <f>IF($A98="","",COUNTIFS(Locations!$A$5:$A$204,$A98,Locations!$D$5:$D$204,"&gt;0"))</f>
        <v/>
      </c>
      <c r="I98" s="14">
        <f>IF($A98="","",COUNTIFS(Locations!$A$5:$A$204,$A98))</f>
        <v/>
      </c>
      <c r="J98" s="12">
        <f>IF($A98="","",""&amp;IFERROR(INDEX(Locations!$C$5:$C$204,MATCH($A98&amp;"#1",Locations!$N$5:$N$204,0)),"")&amp;IFERROR(", "&amp;INDEX(Locations!$C$5:$C$204,MATCH($A98&amp;"#2",Locations!$N$5:$N$204,0)),"")&amp;IFERROR(", "&amp;INDEX(Locations!$C$5:$C$204,MATCH($A98&amp;"#3",Locations!$N$5:$N$204,0)),"")&amp;IFERROR(", "&amp;INDEX(Locations!$C$5:$C$204,MATCH($A98&amp;"#4",Locations!$N$5:$N$204,0)),"")&amp;IFERROR(", "&amp;INDEX(Locations!$C$5:$C$204,MATCH($A98&amp;"#5",Locations!$N$5:$N$204,0)),"")&amp;IF($I98&gt;5," +"&amp;($I98-5)&amp;" more",""))</f>
        <v/>
      </c>
      <c r="K98" s="11">
        <f>IF($A98="","",IFERROR(IF(SUMPRODUCT(MAX((Counts!$B$5:$B$154=$A98)*Counts!$A$5:$A$154))=0,"",SUMPRODUCT(MAX((Counts!$B$5:$B$154=$A98)*Counts!$A$5:$A$154))),""))</f>
        <v/>
      </c>
      <c r="L98" s="11">
        <f>IF($A98="","",IF($K98="","",$K98+$E98))</f>
        <v/>
      </c>
      <c r="M98" s="12">
        <f>IF($A98="","",IF($K98="","never counted",IF(TODAY()&gt;$L98,"⚠ count is due","counted")))</f>
        <v/>
      </c>
      <c r="N98" s="12">
        <f>IF($A98="","",IF($H98&gt;1,"split across "&amp;$H98&amp;" bins — sequence the pick",""))</f>
        <v/>
      </c>
    </row>
    <row r="99">
      <c r="A99" s="9" t="n"/>
      <c r="B99" s="9" t="n"/>
      <c r="C99" s="20" t="n"/>
      <c r="D99" s="9" t="n"/>
      <c r="E99" s="10" t="n"/>
      <c r="F99" s="7">
        <f>IF($A99="","",SUMIFS(Locations!$D$5:$D$204,Locations!$A$5:$A$204,$A99))</f>
        <v/>
      </c>
      <c r="G99" s="13">
        <f>IF($A99="","",$F99*$C99)</f>
        <v/>
      </c>
      <c r="H99" s="14">
        <f>IF($A99="","",COUNTIFS(Locations!$A$5:$A$204,$A99,Locations!$D$5:$D$204,"&gt;0"))</f>
        <v/>
      </c>
      <c r="I99" s="14">
        <f>IF($A99="","",COUNTIFS(Locations!$A$5:$A$204,$A99))</f>
        <v/>
      </c>
      <c r="J99" s="12">
        <f>IF($A99="","",""&amp;IFERROR(INDEX(Locations!$C$5:$C$204,MATCH($A99&amp;"#1",Locations!$N$5:$N$204,0)),"")&amp;IFERROR(", "&amp;INDEX(Locations!$C$5:$C$204,MATCH($A99&amp;"#2",Locations!$N$5:$N$204,0)),"")&amp;IFERROR(", "&amp;INDEX(Locations!$C$5:$C$204,MATCH($A99&amp;"#3",Locations!$N$5:$N$204,0)),"")&amp;IFERROR(", "&amp;INDEX(Locations!$C$5:$C$204,MATCH($A99&amp;"#4",Locations!$N$5:$N$204,0)),"")&amp;IFERROR(", "&amp;INDEX(Locations!$C$5:$C$204,MATCH($A99&amp;"#5",Locations!$N$5:$N$204,0)),"")&amp;IF($I99&gt;5," +"&amp;($I99-5)&amp;" more",""))</f>
        <v/>
      </c>
      <c r="K99" s="11">
        <f>IF($A99="","",IFERROR(IF(SUMPRODUCT(MAX((Counts!$B$5:$B$154=$A99)*Counts!$A$5:$A$154))=0,"",SUMPRODUCT(MAX((Counts!$B$5:$B$154=$A99)*Counts!$A$5:$A$154))),""))</f>
        <v/>
      </c>
      <c r="L99" s="11">
        <f>IF($A99="","",IF($K99="","",$K99+$E99))</f>
        <v/>
      </c>
      <c r="M99" s="12">
        <f>IF($A99="","",IF($K99="","never counted",IF(TODAY()&gt;$L99,"⚠ count is due","counted")))</f>
        <v/>
      </c>
      <c r="N99" s="12">
        <f>IF($A99="","",IF($H99&gt;1,"split across "&amp;$H99&amp;" bins — sequence the pick",""))</f>
        <v/>
      </c>
    </row>
    <row r="100">
      <c r="A100" s="9" t="n"/>
      <c r="B100" s="9" t="n"/>
      <c r="C100" s="20" t="n"/>
      <c r="D100" s="9" t="n"/>
      <c r="E100" s="10" t="n"/>
      <c r="F100" s="7">
        <f>IF($A100="","",SUMIFS(Locations!$D$5:$D$204,Locations!$A$5:$A$204,$A100))</f>
        <v/>
      </c>
      <c r="G100" s="13">
        <f>IF($A100="","",$F100*$C100)</f>
        <v/>
      </c>
      <c r="H100" s="14">
        <f>IF($A100="","",COUNTIFS(Locations!$A$5:$A$204,$A100,Locations!$D$5:$D$204,"&gt;0"))</f>
        <v/>
      </c>
      <c r="I100" s="14">
        <f>IF($A100="","",COUNTIFS(Locations!$A$5:$A$204,$A100))</f>
        <v/>
      </c>
      <c r="J100" s="12">
        <f>IF($A100="","",""&amp;IFERROR(INDEX(Locations!$C$5:$C$204,MATCH($A100&amp;"#1",Locations!$N$5:$N$204,0)),"")&amp;IFERROR(", "&amp;INDEX(Locations!$C$5:$C$204,MATCH($A100&amp;"#2",Locations!$N$5:$N$204,0)),"")&amp;IFERROR(", "&amp;INDEX(Locations!$C$5:$C$204,MATCH($A100&amp;"#3",Locations!$N$5:$N$204,0)),"")&amp;IFERROR(", "&amp;INDEX(Locations!$C$5:$C$204,MATCH($A100&amp;"#4",Locations!$N$5:$N$204,0)),"")&amp;IFERROR(", "&amp;INDEX(Locations!$C$5:$C$204,MATCH($A100&amp;"#5",Locations!$N$5:$N$204,0)),"")&amp;IF($I100&gt;5," +"&amp;($I100-5)&amp;" more",""))</f>
        <v/>
      </c>
      <c r="K100" s="11">
        <f>IF($A100="","",IFERROR(IF(SUMPRODUCT(MAX((Counts!$B$5:$B$154=$A100)*Counts!$A$5:$A$154))=0,"",SUMPRODUCT(MAX((Counts!$B$5:$B$154=$A100)*Counts!$A$5:$A$154))),""))</f>
        <v/>
      </c>
      <c r="L100" s="11">
        <f>IF($A100="","",IF($K100="","",$K100+$E100))</f>
        <v/>
      </c>
      <c r="M100" s="12">
        <f>IF($A100="","",IF($K100="","never counted",IF(TODAY()&gt;$L100,"⚠ count is due","counted")))</f>
        <v/>
      </c>
      <c r="N100" s="12">
        <f>IF($A100="","",IF($H100&gt;1,"split across "&amp;$H100&amp;" bins — sequence the pick",""))</f>
        <v/>
      </c>
    </row>
    <row r="101">
      <c r="A101" s="9" t="n"/>
      <c r="B101" s="9" t="n"/>
      <c r="C101" s="20" t="n"/>
      <c r="D101" s="9" t="n"/>
      <c r="E101" s="10" t="n"/>
      <c r="F101" s="7">
        <f>IF($A101="","",SUMIFS(Locations!$D$5:$D$204,Locations!$A$5:$A$204,$A101))</f>
        <v/>
      </c>
      <c r="G101" s="13">
        <f>IF($A101="","",$F101*$C101)</f>
        <v/>
      </c>
      <c r="H101" s="14">
        <f>IF($A101="","",COUNTIFS(Locations!$A$5:$A$204,$A101,Locations!$D$5:$D$204,"&gt;0"))</f>
        <v/>
      </c>
      <c r="I101" s="14">
        <f>IF($A101="","",COUNTIFS(Locations!$A$5:$A$204,$A101))</f>
        <v/>
      </c>
      <c r="J101" s="12">
        <f>IF($A101="","",""&amp;IFERROR(INDEX(Locations!$C$5:$C$204,MATCH($A101&amp;"#1",Locations!$N$5:$N$204,0)),"")&amp;IFERROR(", "&amp;INDEX(Locations!$C$5:$C$204,MATCH($A101&amp;"#2",Locations!$N$5:$N$204,0)),"")&amp;IFERROR(", "&amp;INDEX(Locations!$C$5:$C$204,MATCH($A101&amp;"#3",Locations!$N$5:$N$204,0)),"")&amp;IFERROR(", "&amp;INDEX(Locations!$C$5:$C$204,MATCH($A101&amp;"#4",Locations!$N$5:$N$204,0)),"")&amp;IFERROR(", "&amp;INDEX(Locations!$C$5:$C$204,MATCH($A101&amp;"#5",Locations!$N$5:$N$204,0)),"")&amp;IF($I101&gt;5," +"&amp;($I101-5)&amp;" more",""))</f>
        <v/>
      </c>
      <c r="K101" s="11">
        <f>IF($A101="","",IFERROR(IF(SUMPRODUCT(MAX((Counts!$B$5:$B$154=$A101)*Counts!$A$5:$A$154))=0,"",SUMPRODUCT(MAX((Counts!$B$5:$B$154=$A101)*Counts!$A$5:$A$154))),""))</f>
        <v/>
      </c>
      <c r="L101" s="11">
        <f>IF($A101="","",IF($K101="","",$K101+$E101))</f>
        <v/>
      </c>
      <c r="M101" s="12">
        <f>IF($A101="","",IF($K101="","never counted",IF(TODAY()&gt;$L101,"⚠ count is due","counted")))</f>
        <v/>
      </c>
      <c r="N101" s="12">
        <f>IF($A101="","",IF($H101&gt;1,"split across "&amp;$H101&amp;" bins — sequence the pick",""))</f>
        <v/>
      </c>
    </row>
    <row r="102">
      <c r="A102" s="9" t="n"/>
      <c r="B102" s="9" t="n"/>
      <c r="C102" s="20" t="n"/>
      <c r="D102" s="9" t="n"/>
      <c r="E102" s="10" t="n"/>
      <c r="F102" s="7">
        <f>IF($A102="","",SUMIFS(Locations!$D$5:$D$204,Locations!$A$5:$A$204,$A102))</f>
        <v/>
      </c>
      <c r="G102" s="13">
        <f>IF($A102="","",$F102*$C102)</f>
        <v/>
      </c>
      <c r="H102" s="14">
        <f>IF($A102="","",COUNTIFS(Locations!$A$5:$A$204,$A102,Locations!$D$5:$D$204,"&gt;0"))</f>
        <v/>
      </c>
      <c r="I102" s="14">
        <f>IF($A102="","",COUNTIFS(Locations!$A$5:$A$204,$A102))</f>
        <v/>
      </c>
      <c r="J102" s="12">
        <f>IF($A102="","",""&amp;IFERROR(INDEX(Locations!$C$5:$C$204,MATCH($A102&amp;"#1",Locations!$N$5:$N$204,0)),"")&amp;IFERROR(", "&amp;INDEX(Locations!$C$5:$C$204,MATCH($A102&amp;"#2",Locations!$N$5:$N$204,0)),"")&amp;IFERROR(", "&amp;INDEX(Locations!$C$5:$C$204,MATCH($A102&amp;"#3",Locations!$N$5:$N$204,0)),"")&amp;IFERROR(", "&amp;INDEX(Locations!$C$5:$C$204,MATCH($A102&amp;"#4",Locations!$N$5:$N$204,0)),"")&amp;IFERROR(", "&amp;INDEX(Locations!$C$5:$C$204,MATCH($A102&amp;"#5",Locations!$N$5:$N$204,0)),"")&amp;IF($I102&gt;5," +"&amp;($I102-5)&amp;" more",""))</f>
        <v/>
      </c>
      <c r="K102" s="11">
        <f>IF($A102="","",IFERROR(IF(SUMPRODUCT(MAX((Counts!$B$5:$B$154=$A102)*Counts!$A$5:$A$154))=0,"",SUMPRODUCT(MAX((Counts!$B$5:$B$154=$A102)*Counts!$A$5:$A$154))),""))</f>
        <v/>
      </c>
      <c r="L102" s="11">
        <f>IF($A102="","",IF($K102="","",$K102+$E102))</f>
        <v/>
      </c>
      <c r="M102" s="12">
        <f>IF($A102="","",IF($K102="","never counted",IF(TODAY()&gt;$L102,"⚠ count is due","counted")))</f>
        <v/>
      </c>
      <c r="N102" s="12">
        <f>IF($A102="","",IF($H102&gt;1,"split across "&amp;$H102&amp;" bins — sequence the pick",""))</f>
        <v/>
      </c>
    </row>
    <row r="103">
      <c r="A103" s="9" t="n"/>
      <c r="B103" s="9" t="n"/>
      <c r="C103" s="20" t="n"/>
      <c r="D103" s="9" t="n"/>
      <c r="E103" s="10" t="n"/>
      <c r="F103" s="7">
        <f>IF($A103="","",SUMIFS(Locations!$D$5:$D$204,Locations!$A$5:$A$204,$A103))</f>
        <v/>
      </c>
      <c r="G103" s="13">
        <f>IF($A103="","",$F103*$C103)</f>
        <v/>
      </c>
      <c r="H103" s="14">
        <f>IF($A103="","",COUNTIFS(Locations!$A$5:$A$204,$A103,Locations!$D$5:$D$204,"&gt;0"))</f>
        <v/>
      </c>
      <c r="I103" s="14">
        <f>IF($A103="","",COUNTIFS(Locations!$A$5:$A$204,$A103))</f>
        <v/>
      </c>
      <c r="J103" s="12">
        <f>IF($A103="","",""&amp;IFERROR(INDEX(Locations!$C$5:$C$204,MATCH($A103&amp;"#1",Locations!$N$5:$N$204,0)),"")&amp;IFERROR(", "&amp;INDEX(Locations!$C$5:$C$204,MATCH($A103&amp;"#2",Locations!$N$5:$N$204,0)),"")&amp;IFERROR(", "&amp;INDEX(Locations!$C$5:$C$204,MATCH($A103&amp;"#3",Locations!$N$5:$N$204,0)),"")&amp;IFERROR(", "&amp;INDEX(Locations!$C$5:$C$204,MATCH($A103&amp;"#4",Locations!$N$5:$N$204,0)),"")&amp;IFERROR(", "&amp;INDEX(Locations!$C$5:$C$204,MATCH($A103&amp;"#5",Locations!$N$5:$N$204,0)),"")&amp;IF($I103&gt;5," +"&amp;($I103-5)&amp;" more",""))</f>
        <v/>
      </c>
      <c r="K103" s="11">
        <f>IF($A103="","",IFERROR(IF(SUMPRODUCT(MAX((Counts!$B$5:$B$154=$A103)*Counts!$A$5:$A$154))=0,"",SUMPRODUCT(MAX((Counts!$B$5:$B$154=$A103)*Counts!$A$5:$A$154))),""))</f>
        <v/>
      </c>
      <c r="L103" s="11">
        <f>IF($A103="","",IF($K103="","",$K103+$E103))</f>
        <v/>
      </c>
      <c r="M103" s="12">
        <f>IF($A103="","",IF($K103="","never counted",IF(TODAY()&gt;$L103,"⚠ count is due","counted")))</f>
        <v/>
      </c>
      <c r="N103" s="12">
        <f>IF($A103="","",IF($H103&gt;1,"split across "&amp;$H103&amp;" bins — sequence the pick",""))</f>
        <v/>
      </c>
    </row>
    <row r="104">
      <c r="A104" s="9" t="n"/>
      <c r="B104" s="9" t="n"/>
      <c r="C104" s="20" t="n"/>
      <c r="D104" s="9" t="n"/>
      <c r="E104" s="10" t="n"/>
      <c r="F104" s="7">
        <f>IF($A104="","",SUMIFS(Locations!$D$5:$D$204,Locations!$A$5:$A$204,$A104))</f>
        <v/>
      </c>
      <c r="G104" s="13">
        <f>IF($A104="","",$F104*$C104)</f>
        <v/>
      </c>
      <c r="H104" s="14">
        <f>IF($A104="","",COUNTIFS(Locations!$A$5:$A$204,$A104,Locations!$D$5:$D$204,"&gt;0"))</f>
        <v/>
      </c>
      <c r="I104" s="14">
        <f>IF($A104="","",COUNTIFS(Locations!$A$5:$A$204,$A104))</f>
        <v/>
      </c>
      <c r="J104" s="12">
        <f>IF($A104="","",""&amp;IFERROR(INDEX(Locations!$C$5:$C$204,MATCH($A104&amp;"#1",Locations!$N$5:$N$204,0)),"")&amp;IFERROR(", "&amp;INDEX(Locations!$C$5:$C$204,MATCH($A104&amp;"#2",Locations!$N$5:$N$204,0)),"")&amp;IFERROR(", "&amp;INDEX(Locations!$C$5:$C$204,MATCH($A104&amp;"#3",Locations!$N$5:$N$204,0)),"")&amp;IFERROR(", "&amp;INDEX(Locations!$C$5:$C$204,MATCH($A104&amp;"#4",Locations!$N$5:$N$204,0)),"")&amp;IFERROR(", "&amp;INDEX(Locations!$C$5:$C$204,MATCH($A104&amp;"#5",Locations!$N$5:$N$204,0)),"")&amp;IF($I104&gt;5," +"&amp;($I104-5)&amp;" more",""))</f>
        <v/>
      </c>
      <c r="K104" s="11">
        <f>IF($A104="","",IFERROR(IF(SUMPRODUCT(MAX((Counts!$B$5:$B$154=$A104)*Counts!$A$5:$A$154))=0,"",SUMPRODUCT(MAX((Counts!$B$5:$B$154=$A104)*Counts!$A$5:$A$154))),""))</f>
        <v/>
      </c>
      <c r="L104" s="11">
        <f>IF($A104="","",IF($K104="","",$K104+$E104))</f>
        <v/>
      </c>
      <c r="M104" s="12">
        <f>IF($A104="","",IF($K104="","never counted",IF(TODAY()&gt;$L104,"⚠ count is due","counted")))</f>
        <v/>
      </c>
      <c r="N104" s="12">
        <f>IF($A104="","",IF($H104&gt;1,"split across "&amp;$H104&amp;" bins — sequence the pick",""))</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T204"/>
  <sheetViews>
    <sheetView workbookViewId="0">
      <pane ySplit="4" topLeftCell="A5" activePane="bottomLeft" state="frozen"/>
      <selection pane="bottomLeft" activeCell="A1" sqref="A1"/>
    </sheetView>
  </sheetViews>
  <sheetFormatPr baseColWidth="8" defaultRowHeight="15"/>
  <cols>
    <col width="7" customWidth="1" min="1" max="1"/>
    <col width="8" customWidth="1" min="2" max="2"/>
    <col width="8" customWidth="1" min="3" max="3"/>
    <col width="11" customWidth="1" min="4" max="4"/>
    <col width="13" customWidth="1" min="5" max="5"/>
    <col width="13" customWidth="1" min="6" max="6"/>
    <col width="14" customWidth="1" min="7" max="7"/>
    <col width="11" customWidth="1" min="8" max="8"/>
    <col width="10" customWidth="1" min="9" max="9"/>
    <col width="11" customWidth="1" min="10" max="10"/>
    <col width="40" customWidth="1" min="11" max="11"/>
    <col width="8" customWidth="1" min="13" max="13"/>
    <col width="14" customWidth="1" min="14" max="14"/>
    <col width="14" customWidth="1" min="15" max="15"/>
    <col width="11" customWidth="1" min="16" max="16"/>
    <col width="11" customWidth="1" min="17" max="17"/>
    <col width="11" customWidth="1" min="18" max="18"/>
    <col width="11" customWidth="1" min="19" max="19"/>
    <col width="13" customWidth="1" min="20" max="20"/>
  </cols>
  <sheetData>
    <row r="1">
      <c r="A1" s="1" t="inlineStr">
        <is>
          <t>Layout — the bin master: every bin, its pick sequence and its capacity</t>
        </is>
      </c>
    </row>
    <row r="2">
      <c r="A2" s="2" t="inlineStr">
        <is>
          <t>The bin code is built for you from zone, aisle and level so the width is always the same and the codes sort in pick order. Type the parts, not the code.</t>
        </is>
      </c>
      <c r="M2" s="3" t="inlineStr">
        <is>
          <t>Occupancy by zone</t>
        </is>
      </c>
    </row>
    <row r="4">
      <c r="A4" s="8" t="inlineStr">
        <is>
          <t>Zone</t>
        </is>
      </c>
      <c r="B4" s="8" t="inlineStr">
        <is>
          <t>Aisle</t>
        </is>
      </c>
      <c r="C4" s="8" t="inlineStr">
        <is>
          <t>Level</t>
        </is>
      </c>
      <c r="D4" s="8" t="inlineStr">
        <is>
          <t>Bin</t>
        </is>
      </c>
      <c r="E4" s="8" t="inlineStr">
        <is>
          <t>Pick sequence</t>
        </is>
      </c>
      <c r="F4" s="8" t="inlineStr">
        <is>
          <t>Bin type</t>
        </is>
      </c>
      <c r="G4" s="8" t="inlineStr">
        <is>
          <t>Capacity (units)</t>
        </is>
      </c>
      <c r="H4" s="8" t="inlineStr">
        <is>
          <t>Units held</t>
        </is>
      </c>
      <c r="I4" s="8" t="inlineStr">
        <is>
          <t>Fill %</t>
        </is>
      </c>
      <c r="J4" s="8" t="inlineStr">
        <is>
          <t>SKUs in bin</t>
        </is>
      </c>
      <c r="K4" s="8" t="inlineStr">
        <is>
          <t>Status</t>
        </is>
      </c>
      <c r="M4" s="8" t="inlineStr">
        <is>
          <t>Zone</t>
        </is>
      </c>
      <c r="N4" s="8" t="inlineStr">
        <is>
          <t>Location records</t>
        </is>
      </c>
      <c r="O4" s="8" t="inlineStr">
        <is>
          <t>Records with stock</t>
        </is>
      </c>
      <c r="P4" s="8" t="inlineStr">
        <is>
          <t>Occupancy</t>
        </is>
      </c>
      <c r="Q4" s="8" t="inlineStr">
        <is>
          <t>Bins defined</t>
        </is>
      </c>
      <c r="R4" s="8" t="inlineStr">
        <is>
          <t>Bins empty</t>
        </is>
      </c>
      <c r="S4" s="8" t="inlineStr">
        <is>
          <t>Units held</t>
        </is>
      </c>
      <c r="T4" s="8" t="inlineStr">
        <is>
          <t>Value held</t>
        </is>
      </c>
    </row>
    <row r="5">
      <c r="A5" s="9" t="inlineStr">
        <is>
          <t>A</t>
        </is>
      </c>
      <c r="B5" s="10" t="n">
        <v>1</v>
      </c>
      <c r="C5" s="9" t="inlineStr">
        <is>
          <t>3</t>
        </is>
      </c>
      <c r="D5" s="18">
        <f>IF($A5="","",$A5&amp;"-"&amp;TEXT($B5,"00")&amp;"-"&amp;$C5)</f>
        <v/>
      </c>
      <c r="E5" s="10" t="n">
        <v>30</v>
      </c>
      <c r="F5" s="9" t="inlineStr">
        <is>
          <t>Shelf</t>
        </is>
      </c>
      <c r="G5" s="10" t="n">
        <v>400</v>
      </c>
      <c r="H5" s="14">
        <f>IF($A5="","",SUMIFS(Locations!$D$5:$D$204,Locations!$C$5:$C$204,$D5))</f>
        <v/>
      </c>
      <c r="I5" s="17">
        <f>IF($A5="","",IFERROR($H5/$G5,""))</f>
        <v/>
      </c>
      <c r="J5" s="14">
        <f>IF($A5="","",COUNTIFS(Locations!$C$5:$C$204,$D5,Locations!$D$5:$D$204,"&gt;0"))</f>
        <v/>
      </c>
      <c r="K5" s="12">
        <f>IF($A5="","",IF(COUNTIF(Layout!$D$5:$D$204,$D5)&gt;1,"⚠ this bin code is defined twice",IF(AND($G5&gt;0,$H5&gt;$G5),"⚠ over capacity by "&amp;($H5-$G5)&amp;" units",IF($E5="","⚠ no pick sequence — it cannot be sequenced",IF($H5=0,"empty",IF($J5&gt;1,"mixed — "&amp;$J5&amp;" SKUs share this bin","in use"))))))</f>
        <v/>
      </c>
      <c r="M5" s="9" t="inlineStr">
        <is>
          <t>A</t>
        </is>
      </c>
      <c r="N5" s="14">
        <f>IF($M5="","",COUNTIFS(Locations!$B$5:$B$204,$M5))</f>
        <v/>
      </c>
      <c r="O5" s="14">
        <f>IF($M5="","",COUNTIFS(Locations!$B$5:$B$204,$M5,Locations!$D$5:$D$204,"&gt;0"))</f>
        <v/>
      </c>
      <c r="P5" s="19">
        <f>IF($M5="","",IFERROR(COUNTIFS(Locations!$B$5:$B$204,$M5,Locations!$D$5:$D$204,"&gt;0")/COUNTIFS(Locations!$B$5:$B$204,$M5),0))</f>
        <v/>
      </c>
      <c r="Q5" s="14">
        <f>IF($M5="","",COUNTIFS(Layout!$A$5:$A$204,$M5))</f>
        <v/>
      </c>
      <c r="R5" s="14">
        <f>IF($M5="","",MAX(0,$Q5-$O5))</f>
        <v/>
      </c>
      <c r="S5" s="14">
        <f>IF($M5="","",SUMIFS(Locations!$D$5:$D$204,Locations!$B$5:$B$204,$M5))</f>
        <v/>
      </c>
      <c r="T5" s="13">
        <f>IF($M5="","",SUMIFS(Locations!$I$5:$I$204,Locations!$B$5:$B$204,$M5))</f>
        <v/>
      </c>
    </row>
    <row r="6">
      <c r="A6" s="9" t="inlineStr">
        <is>
          <t>A</t>
        </is>
      </c>
      <c r="B6" s="10" t="n">
        <v>2</v>
      </c>
      <c r="C6" s="9" t="inlineStr">
        <is>
          <t>1</t>
        </is>
      </c>
      <c r="D6" s="18">
        <f>IF($A6="","",$A6&amp;"-"&amp;TEXT($B6,"00")&amp;"-"&amp;$C6)</f>
        <v/>
      </c>
      <c r="E6" s="10" t="n">
        <v>60</v>
      </c>
      <c r="F6" s="9" t="inlineStr">
        <is>
          <t>Shelf</t>
        </is>
      </c>
      <c r="G6" s="10" t="n">
        <v>400</v>
      </c>
      <c r="H6" s="14">
        <f>IF($A6="","",SUMIFS(Locations!$D$5:$D$204,Locations!$C$5:$C$204,$D6))</f>
        <v/>
      </c>
      <c r="I6" s="17">
        <f>IF($A6="","",IFERROR($H6/$G6,""))</f>
        <v/>
      </c>
      <c r="J6" s="14">
        <f>IF($A6="","",COUNTIFS(Locations!$C$5:$C$204,$D6,Locations!$D$5:$D$204,"&gt;0"))</f>
        <v/>
      </c>
      <c r="K6" s="12">
        <f>IF($A6="","",IF(COUNTIF(Layout!$D$5:$D$204,$D6)&gt;1,"⚠ this bin code is defined twice",IF(AND($G6&gt;0,$H6&gt;$G6),"⚠ over capacity by "&amp;($H6-$G6)&amp;" units",IF($E6="","⚠ no pick sequence — it cannot be sequenced",IF($H6=0,"empty",IF($J6&gt;1,"mixed — "&amp;$J6&amp;" SKUs share this bin","in use"))))))</f>
        <v/>
      </c>
      <c r="M6" s="9" t="inlineStr">
        <is>
          <t>B</t>
        </is>
      </c>
      <c r="N6" s="14">
        <f>IF($M6="","",COUNTIFS(Locations!$B$5:$B$204,$M6))</f>
        <v/>
      </c>
      <c r="O6" s="14">
        <f>IF($M6="","",COUNTIFS(Locations!$B$5:$B$204,$M6,Locations!$D$5:$D$204,"&gt;0"))</f>
        <v/>
      </c>
      <c r="P6" s="19">
        <f>IF($M6="","",IFERROR(COUNTIFS(Locations!$B$5:$B$204,$M6,Locations!$D$5:$D$204,"&gt;0")/COUNTIFS(Locations!$B$5:$B$204,$M6),0))</f>
        <v/>
      </c>
      <c r="Q6" s="14">
        <f>IF($M6="","",COUNTIFS(Layout!$A$5:$A$204,$M6))</f>
        <v/>
      </c>
      <c r="R6" s="14">
        <f>IF($M6="","",MAX(0,$Q6-$O6))</f>
        <v/>
      </c>
      <c r="S6" s="14">
        <f>IF($M6="","",SUMIFS(Locations!$D$5:$D$204,Locations!$B$5:$B$204,$M6))</f>
        <v/>
      </c>
      <c r="T6" s="13">
        <f>IF($M6="","",SUMIFS(Locations!$I$5:$I$204,Locations!$B$5:$B$204,$M6))</f>
        <v/>
      </c>
    </row>
    <row r="7">
      <c r="A7" s="9" t="inlineStr">
        <is>
          <t>A</t>
        </is>
      </c>
      <c r="B7" s="10" t="n">
        <v>4</v>
      </c>
      <c r="C7" s="9" t="inlineStr">
        <is>
          <t>2</t>
        </is>
      </c>
      <c r="D7" s="18">
        <f>IF($A7="","",$A7&amp;"-"&amp;TEXT($B7,"00")&amp;"-"&amp;$C7)</f>
        <v/>
      </c>
      <c r="E7" s="10" t="n">
        <v>120</v>
      </c>
      <c r="F7" s="9" t="inlineStr">
        <is>
          <t>Shelf</t>
        </is>
      </c>
      <c r="G7" s="10" t="n">
        <v>400</v>
      </c>
      <c r="H7" s="14">
        <f>IF($A7="","",SUMIFS(Locations!$D$5:$D$204,Locations!$C$5:$C$204,$D7))</f>
        <v/>
      </c>
      <c r="I7" s="17">
        <f>IF($A7="","",IFERROR($H7/$G7,""))</f>
        <v/>
      </c>
      <c r="J7" s="14">
        <f>IF($A7="","",COUNTIFS(Locations!$C$5:$C$204,$D7,Locations!$D$5:$D$204,"&gt;0"))</f>
        <v/>
      </c>
      <c r="K7" s="12">
        <f>IF($A7="","",IF(COUNTIF(Layout!$D$5:$D$204,$D7)&gt;1,"⚠ this bin code is defined twice",IF(AND($G7&gt;0,$H7&gt;$G7),"⚠ over capacity by "&amp;($H7-$G7)&amp;" units",IF($E7="","⚠ no pick sequence — it cannot be sequenced",IF($H7=0,"empty",IF($J7&gt;1,"mixed — "&amp;$J7&amp;" SKUs share this bin","in use"))))))</f>
        <v/>
      </c>
      <c r="M7" s="9" t="inlineStr">
        <is>
          <t>C</t>
        </is>
      </c>
      <c r="N7" s="14">
        <f>IF($M7="","",COUNTIFS(Locations!$B$5:$B$204,$M7))</f>
        <v/>
      </c>
      <c r="O7" s="14">
        <f>IF($M7="","",COUNTIFS(Locations!$B$5:$B$204,$M7,Locations!$D$5:$D$204,"&gt;0"))</f>
        <v/>
      </c>
      <c r="P7" s="19">
        <f>IF($M7="","",IFERROR(COUNTIFS(Locations!$B$5:$B$204,$M7,Locations!$D$5:$D$204,"&gt;0")/COUNTIFS(Locations!$B$5:$B$204,$M7),0))</f>
        <v/>
      </c>
      <c r="Q7" s="14">
        <f>IF($M7="","",COUNTIFS(Layout!$A$5:$A$204,$M7))</f>
        <v/>
      </c>
      <c r="R7" s="14">
        <f>IF($M7="","",MAX(0,$Q7-$O7))</f>
        <v/>
      </c>
      <c r="S7" s="14">
        <f>IF($M7="","",SUMIFS(Locations!$D$5:$D$204,Locations!$B$5:$B$204,$M7))</f>
        <v/>
      </c>
      <c r="T7" s="13">
        <f>IF($M7="","",SUMIFS(Locations!$I$5:$I$204,Locations!$B$5:$B$204,$M7))</f>
        <v/>
      </c>
    </row>
    <row r="8">
      <c r="A8" s="9" t="inlineStr">
        <is>
          <t>B</t>
        </is>
      </c>
      <c r="B8" s="10" t="n">
        <v>7</v>
      </c>
      <c r="C8" s="9" t="inlineStr">
        <is>
          <t>4</t>
        </is>
      </c>
      <c r="D8" s="18">
        <f>IF($A8="","",$A8&amp;"-"&amp;TEXT($B8,"00")&amp;"-"&amp;$C8)</f>
        <v/>
      </c>
      <c r="E8" s="10" t="n">
        <v>340</v>
      </c>
      <c r="F8" s="9" t="inlineStr">
        <is>
          <t>Shelf</t>
        </is>
      </c>
      <c r="G8" s="10" t="n">
        <v>250</v>
      </c>
      <c r="H8" s="14">
        <f>IF($A8="","",SUMIFS(Locations!$D$5:$D$204,Locations!$C$5:$C$204,$D8))</f>
        <v/>
      </c>
      <c r="I8" s="17">
        <f>IF($A8="","",IFERROR($H8/$G8,""))</f>
        <v/>
      </c>
      <c r="J8" s="14">
        <f>IF($A8="","",COUNTIFS(Locations!$C$5:$C$204,$D8,Locations!$D$5:$D$204,"&gt;0"))</f>
        <v/>
      </c>
      <c r="K8" s="12">
        <f>IF($A8="","",IF(COUNTIF(Layout!$D$5:$D$204,$D8)&gt;1,"⚠ this bin code is defined twice",IF(AND($G8&gt;0,$H8&gt;$G8),"⚠ over capacity by "&amp;($H8-$G8)&amp;" units",IF($E8="","⚠ no pick sequence — it cannot be sequenced",IF($H8=0,"empty",IF($J8&gt;1,"mixed — "&amp;$J8&amp;" SKUs share this bin","in use"))))))</f>
        <v/>
      </c>
      <c r="M8" s="9" t="n"/>
      <c r="N8" s="14">
        <f>IF($M8="","",COUNTIFS(Locations!$B$5:$B$204,$M8))</f>
        <v/>
      </c>
      <c r="O8" s="14">
        <f>IF($M8="","",COUNTIFS(Locations!$B$5:$B$204,$M8,Locations!$D$5:$D$204,"&gt;0"))</f>
        <v/>
      </c>
      <c r="P8" s="19">
        <f>IF($M8="","",IFERROR(COUNTIFS(Locations!$B$5:$B$204,$M8,Locations!$D$5:$D$204,"&gt;0")/COUNTIFS(Locations!$B$5:$B$204,$M8),0))</f>
        <v/>
      </c>
      <c r="Q8" s="14">
        <f>IF($M8="","",COUNTIFS(Layout!$A$5:$A$204,$M8))</f>
        <v/>
      </c>
      <c r="R8" s="14">
        <f>IF($M8="","",MAX(0,$Q8-$O8))</f>
        <v/>
      </c>
      <c r="S8" s="14">
        <f>IF($M8="","",SUMIFS(Locations!$D$5:$D$204,Locations!$B$5:$B$204,$M8))</f>
        <v/>
      </c>
      <c r="T8" s="13">
        <f>IF($M8="","",SUMIFS(Locations!$I$5:$I$204,Locations!$B$5:$B$204,$M8))</f>
        <v/>
      </c>
    </row>
    <row r="9">
      <c r="A9" s="9" t="inlineStr">
        <is>
          <t>B</t>
        </is>
      </c>
      <c r="B9" s="10" t="n">
        <v>7</v>
      </c>
      <c r="C9" s="9" t="inlineStr">
        <is>
          <t>5</t>
        </is>
      </c>
      <c r="D9" s="18">
        <f>IF($A9="","",$A9&amp;"-"&amp;TEXT($B9,"00")&amp;"-"&amp;$C9)</f>
        <v/>
      </c>
      <c r="E9" s="10" t="n">
        <v>350</v>
      </c>
      <c r="F9" s="9" t="inlineStr">
        <is>
          <t>Shelf</t>
        </is>
      </c>
      <c r="G9" s="10" t="n">
        <v>250</v>
      </c>
      <c r="H9" s="14">
        <f>IF($A9="","",SUMIFS(Locations!$D$5:$D$204,Locations!$C$5:$C$204,$D9))</f>
        <v/>
      </c>
      <c r="I9" s="17">
        <f>IF($A9="","",IFERROR($H9/$G9,""))</f>
        <v/>
      </c>
      <c r="J9" s="14">
        <f>IF($A9="","",COUNTIFS(Locations!$C$5:$C$204,$D9,Locations!$D$5:$D$204,"&gt;0"))</f>
        <v/>
      </c>
      <c r="K9" s="12">
        <f>IF($A9="","",IF(COUNTIF(Layout!$D$5:$D$204,$D9)&gt;1,"⚠ this bin code is defined twice",IF(AND($G9&gt;0,$H9&gt;$G9),"⚠ over capacity by "&amp;($H9-$G9)&amp;" units",IF($E9="","⚠ no pick sequence — it cannot be sequenced",IF($H9=0,"empty",IF($J9&gt;1,"mixed — "&amp;$J9&amp;" SKUs share this bin","in use"))))))</f>
        <v/>
      </c>
      <c r="M9" s="9" t="n"/>
      <c r="N9" s="14">
        <f>IF($M9="","",COUNTIFS(Locations!$B$5:$B$204,$M9))</f>
        <v/>
      </c>
      <c r="O9" s="14">
        <f>IF($M9="","",COUNTIFS(Locations!$B$5:$B$204,$M9,Locations!$D$5:$D$204,"&gt;0"))</f>
        <v/>
      </c>
      <c r="P9" s="19">
        <f>IF($M9="","",IFERROR(COUNTIFS(Locations!$B$5:$B$204,$M9,Locations!$D$5:$D$204,"&gt;0")/COUNTIFS(Locations!$B$5:$B$204,$M9),0))</f>
        <v/>
      </c>
      <c r="Q9" s="14">
        <f>IF($M9="","",COUNTIFS(Layout!$A$5:$A$204,$M9))</f>
        <v/>
      </c>
      <c r="R9" s="14">
        <f>IF($M9="","",MAX(0,$Q9-$O9))</f>
        <v/>
      </c>
      <c r="S9" s="14">
        <f>IF($M9="","",SUMIFS(Locations!$D$5:$D$204,Locations!$B$5:$B$204,$M9))</f>
        <v/>
      </c>
      <c r="T9" s="13">
        <f>IF($M9="","",SUMIFS(Locations!$I$5:$I$204,Locations!$B$5:$B$204,$M9))</f>
        <v/>
      </c>
    </row>
    <row r="10">
      <c r="A10" s="9" t="inlineStr">
        <is>
          <t>C</t>
        </is>
      </c>
      <c r="B10" s="10" t="n">
        <v>11</v>
      </c>
      <c r="C10" s="9" t="inlineStr">
        <is>
          <t>1</t>
        </is>
      </c>
      <c r="D10" s="18">
        <f>IF($A10="","",$A10&amp;"-"&amp;TEXT($B10,"00")&amp;"-"&amp;$C10)</f>
        <v/>
      </c>
      <c r="E10" s="10" t="n">
        <v>620</v>
      </c>
      <c r="F10" s="9" t="inlineStr">
        <is>
          <t>Overflow pallet</t>
        </is>
      </c>
      <c r="G10" s="10" t="n">
        <v>600</v>
      </c>
      <c r="H10" s="14">
        <f>IF($A10="","",SUMIFS(Locations!$D$5:$D$204,Locations!$C$5:$C$204,$D10))</f>
        <v/>
      </c>
      <c r="I10" s="17">
        <f>IF($A10="","",IFERROR($H10/$G10,""))</f>
        <v/>
      </c>
      <c r="J10" s="14">
        <f>IF($A10="","",COUNTIFS(Locations!$C$5:$C$204,$D10,Locations!$D$5:$D$204,"&gt;0"))</f>
        <v/>
      </c>
      <c r="K10" s="12">
        <f>IF($A10="","",IF(COUNTIF(Layout!$D$5:$D$204,$D10)&gt;1,"⚠ this bin code is defined twice",IF(AND($G10&gt;0,$H10&gt;$G10),"⚠ over capacity by "&amp;($H10-$G10)&amp;" units",IF($E10="","⚠ no pick sequence — it cannot be sequenced",IF($H10=0,"empty",IF($J10&gt;1,"mixed — "&amp;$J10&amp;" SKUs share this bin","in use"))))))</f>
        <v/>
      </c>
      <c r="M10" s="9" t="n"/>
      <c r="N10" s="14">
        <f>IF($M10="","",COUNTIFS(Locations!$B$5:$B$204,$M10))</f>
        <v/>
      </c>
      <c r="O10" s="14">
        <f>IF($M10="","",COUNTIFS(Locations!$B$5:$B$204,$M10,Locations!$D$5:$D$204,"&gt;0"))</f>
        <v/>
      </c>
      <c r="P10" s="19">
        <f>IF($M10="","",IFERROR(COUNTIFS(Locations!$B$5:$B$204,$M10,Locations!$D$5:$D$204,"&gt;0")/COUNTIFS(Locations!$B$5:$B$204,$M10),0))</f>
        <v/>
      </c>
      <c r="Q10" s="14">
        <f>IF($M10="","",COUNTIFS(Layout!$A$5:$A$204,$M10))</f>
        <v/>
      </c>
      <c r="R10" s="14">
        <f>IF($M10="","",MAX(0,$Q10-$O10))</f>
        <v/>
      </c>
      <c r="S10" s="14">
        <f>IF($M10="","",SUMIFS(Locations!$D$5:$D$204,Locations!$B$5:$B$204,$M10))</f>
        <v/>
      </c>
      <c r="T10" s="13">
        <f>IF($M10="","",SUMIFS(Locations!$I$5:$I$204,Locations!$B$5:$B$204,$M10))</f>
        <v/>
      </c>
    </row>
    <row r="11">
      <c r="A11" s="9" t="inlineStr">
        <is>
          <t>C</t>
        </is>
      </c>
      <c r="B11" s="10" t="n">
        <v>11</v>
      </c>
      <c r="C11" s="9" t="inlineStr">
        <is>
          <t>2</t>
        </is>
      </c>
      <c r="D11" s="18">
        <f>IF($A11="","",$A11&amp;"-"&amp;TEXT($B11,"00")&amp;"-"&amp;$C11)</f>
        <v/>
      </c>
      <c r="E11" s="10" t="n">
        <v>630</v>
      </c>
      <c r="F11" s="9" t="inlineStr">
        <is>
          <t>Overflow pallet</t>
        </is>
      </c>
      <c r="G11" s="10" t="n">
        <v>600</v>
      </c>
      <c r="H11" s="14">
        <f>IF($A11="","",SUMIFS(Locations!$D$5:$D$204,Locations!$C$5:$C$204,$D11))</f>
        <v/>
      </c>
      <c r="I11" s="17">
        <f>IF($A11="","",IFERROR($H11/$G11,""))</f>
        <v/>
      </c>
      <c r="J11" s="14">
        <f>IF($A11="","",COUNTIFS(Locations!$C$5:$C$204,$D11,Locations!$D$5:$D$204,"&gt;0"))</f>
        <v/>
      </c>
      <c r="K11" s="12">
        <f>IF($A11="","",IF(COUNTIF(Layout!$D$5:$D$204,$D11)&gt;1,"⚠ this bin code is defined twice",IF(AND($G11&gt;0,$H11&gt;$G11),"⚠ over capacity by "&amp;($H11-$G11)&amp;" units",IF($E11="","⚠ no pick sequence — it cannot be sequenced",IF($H11=0,"empty",IF($J11&gt;1,"mixed — "&amp;$J11&amp;" SKUs share this bin","in use"))))))</f>
        <v/>
      </c>
      <c r="M11" s="9" t="n"/>
      <c r="N11" s="14">
        <f>IF($M11="","",COUNTIFS(Locations!$B$5:$B$204,$M11))</f>
        <v/>
      </c>
      <c r="O11" s="14">
        <f>IF($M11="","",COUNTIFS(Locations!$B$5:$B$204,$M11,Locations!$D$5:$D$204,"&gt;0"))</f>
        <v/>
      </c>
      <c r="P11" s="19">
        <f>IF($M11="","",IFERROR(COUNTIFS(Locations!$B$5:$B$204,$M11,Locations!$D$5:$D$204,"&gt;0")/COUNTIFS(Locations!$B$5:$B$204,$M11),0))</f>
        <v/>
      </c>
      <c r="Q11" s="14">
        <f>IF($M11="","",COUNTIFS(Layout!$A$5:$A$204,$M11))</f>
        <v/>
      </c>
      <c r="R11" s="14">
        <f>IF($M11="","",MAX(0,$Q11-$O11))</f>
        <v/>
      </c>
      <c r="S11" s="14">
        <f>IF($M11="","",SUMIFS(Locations!$D$5:$D$204,Locations!$B$5:$B$204,$M11))</f>
        <v/>
      </c>
      <c r="T11" s="13">
        <f>IF($M11="","",SUMIFS(Locations!$I$5:$I$204,Locations!$B$5:$B$204,$M11))</f>
        <v/>
      </c>
    </row>
    <row r="12">
      <c r="A12" s="9" t="n"/>
      <c r="B12" s="10" t="n"/>
      <c r="C12" s="9" t="n"/>
      <c r="D12" s="18">
        <f>IF($A12="","",$A12&amp;"-"&amp;TEXT($B12,"00")&amp;"-"&amp;$C12)</f>
        <v/>
      </c>
      <c r="E12" s="10" t="n"/>
      <c r="F12" s="9" t="n"/>
      <c r="G12" s="10" t="n"/>
      <c r="H12" s="14">
        <f>IF($A12="","",SUMIFS(Locations!$D$5:$D$204,Locations!$C$5:$C$204,$D12))</f>
        <v/>
      </c>
      <c r="I12" s="17">
        <f>IF($A12="","",IFERROR($H12/$G12,""))</f>
        <v/>
      </c>
      <c r="J12" s="14">
        <f>IF($A12="","",COUNTIFS(Locations!$C$5:$C$204,$D12,Locations!$D$5:$D$204,"&gt;0"))</f>
        <v/>
      </c>
      <c r="K12" s="12">
        <f>IF($A12="","",IF(COUNTIF(Layout!$D$5:$D$204,$D12)&gt;1,"⚠ this bin code is defined twice",IF(AND($G12&gt;0,$H12&gt;$G12),"⚠ over capacity by "&amp;($H12-$G12)&amp;" units",IF($E12="","⚠ no pick sequence — it cannot be sequenced",IF($H12=0,"empty",IF($J12&gt;1,"mixed — "&amp;$J12&amp;" SKUs share this bin","in use"))))))</f>
        <v/>
      </c>
      <c r="M12" s="9" t="n"/>
      <c r="N12" s="14">
        <f>IF($M12="","",COUNTIFS(Locations!$B$5:$B$204,$M12))</f>
        <v/>
      </c>
      <c r="O12" s="14">
        <f>IF($M12="","",COUNTIFS(Locations!$B$5:$B$204,$M12,Locations!$D$5:$D$204,"&gt;0"))</f>
        <v/>
      </c>
      <c r="P12" s="19">
        <f>IF($M12="","",IFERROR(COUNTIFS(Locations!$B$5:$B$204,$M12,Locations!$D$5:$D$204,"&gt;0")/COUNTIFS(Locations!$B$5:$B$204,$M12),0))</f>
        <v/>
      </c>
      <c r="Q12" s="14">
        <f>IF($M12="","",COUNTIFS(Layout!$A$5:$A$204,$M12))</f>
        <v/>
      </c>
      <c r="R12" s="14">
        <f>IF($M12="","",MAX(0,$Q12-$O12))</f>
        <v/>
      </c>
      <c r="S12" s="14">
        <f>IF($M12="","",SUMIFS(Locations!$D$5:$D$204,Locations!$B$5:$B$204,$M12))</f>
        <v/>
      </c>
      <c r="T12" s="13">
        <f>IF($M12="","",SUMIFS(Locations!$I$5:$I$204,Locations!$B$5:$B$204,$M12))</f>
        <v/>
      </c>
    </row>
    <row r="13">
      <c r="A13" s="9" t="n"/>
      <c r="B13" s="10" t="n"/>
      <c r="C13" s="9" t="n"/>
      <c r="D13" s="18">
        <f>IF($A13="","",$A13&amp;"-"&amp;TEXT($B13,"00")&amp;"-"&amp;$C13)</f>
        <v/>
      </c>
      <c r="E13" s="10" t="n"/>
      <c r="F13" s="9" t="n"/>
      <c r="G13" s="10" t="n"/>
      <c r="H13" s="14">
        <f>IF($A13="","",SUMIFS(Locations!$D$5:$D$204,Locations!$C$5:$C$204,$D13))</f>
        <v/>
      </c>
      <c r="I13" s="17">
        <f>IF($A13="","",IFERROR($H13/$G13,""))</f>
        <v/>
      </c>
      <c r="J13" s="14">
        <f>IF($A13="","",COUNTIFS(Locations!$C$5:$C$204,$D13,Locations!$D$5:$D$204,"&gt;0"))</f>
        <v/>
      </c>
      <c r="K13" s="12">
        <f>IF($A13="","",IF(COUNTIF(Layout!$D$5:$D$204,$D13)&gt;1,"⚠ this bin code is defined twice",IF(AND($G13&gt;0,$H13&gt;$G13),"⚠ over capacity by "&amp;($H13-$G13)&amp;" units",IF($E13="","⚠ no pick sequence — it cannot be sequenced",IF($H13=0,"empty",IF($J13&gt;1,"mixed — "&amp;$J13&amp;" SKUs share this bin","in use"))))))</f>
        <v/>
      </c>
    </row>
    <row r="14">
      <c r="A14" s="9" t="n"/>
      <c r="B14" s="10" t="n"/>
      <c r="C14" s="9" t="n"/>
      <c r="D14" s="18">
        <f>IF($A14="","",$A14&amp;"-"&amp;TEXT($B14,"00")&amp;"-"&amp;$C14)</f>
        <v/>
      </c>
      <c r="E14" s="10" t="n"/>
      <c r="F14" s="9" t="n"/>
      <c r="G14" s="10" t="n"/>
      <c r="H14" s="14">
        <f>IF($A14="","",SUMIFS(Locations!$D$5:$D$204,Locations!$C$5:$C$204,$D14))</f>
        <v/>
      </c>
      <c r="I14" s="17">
        <f>IF($A14="","",IFERROR($H14/$G14,""))</f>
        <v/>
      </c>
      <c r="J14" s="14">
        <f>IF($A14="","",COUNTIFS(Locations!$C$5:$C$204,$D14,Locations!$D$5:$D$204,"&gt;0"))</f>
        <v/>
      </c>
      <c r="K14" s="12">
        <f>IF($A14="","",IF(COUNTIF(Layout!$D$5:$D$204,$D14)&gt;1,"⚠ this bin code is defined twice",IF(AND($G14&gt;0,$H14&gt;$G14),"⚠ over capacity by "&amp;($H14-$G14)&amp;" units",IF($E14="","⚠ no pick sequence — it cannot be sequenced",IF($H14=0,"empty",IF($J14&gt;1,"mixed — "&amp;$J14&amp;" SKUs share this bin","in use"))))))</f>
        <v/>
      </c>
      <c r="M14" s="2" t="inlineStr">
        <is>
          <t>Occupancy below about 60% usually means the layout is the constraint rather than the space: too many part-full bins, not too few bins.</t>
        </is>
      </c>
    </row>
    <row r="15">
      <c r="A15" s="9" t="n"/>
      <c r="B15" s="10" t="n"/>
      <c r="C15" s="9" t="n"/>
      <c r="D15" s="18">
        <f>IF($A15="","",$A15&amp;"-"&amp;TEXT($B15,"00")&amp;"-"&amp;$C15)</f>
        <v/>
      </c>
      <c r="E15" s="10" t="n"/>
      <c r="F15" s="9" t="n"/>
      <c r="G15" s="10" t="n"/>
      <c r="H15" s="14">
        <f>IF($A15="","",SUMIFS(Locations!$D$5:$D$204,Locations!$C$5:$C$204,$D15))</f>
        <v/>
      </c>
      <c r="I15" s="17">
        <f>IF($A15="","",IFERROR($H15/$G15,""))</f>
        <v/>
      </c>
      <c r="J15" s="14">
        <f>IF($A15="","",COUNTIFS(Locations!$C$5:$C$204,$D15,Locations!$D$5:$D$204,"&gt;0"))</f>
        <v/>
      </c>
      <c r="K15" s="12">
        <f>IF($A15="","",IF(COUNTIF(Layout!$D$5:$D$204,$D15)&gt;1,"⚠ this bin code is defined twice",IF(AND($G15&gt;0,$H15&gt;$G15),"⚠ over capacity by "&amp;($H15-$G15)&amp;" units",IF($E15="","⚠ no pick sequence — it cannot be sequenced",IF($H15=0,"empty",IF($J15&gt;1,"mixed — "&amp;$J15&amp;" SKUs share this bin","in use"))))))</f>
        <v/>
      </c>
    </row>
    <row r="16">
      <c r="A16" s="9" t="n"/>
      <c r="B16" s="10" t="n"/>
      <c r="C16" s="9" t="n"/>
      <c r="D16" s="18">
        <f>IF($A16="","",$A16&amp;"-"&amp;TEXT($B16,"00")&amp;"-"&amp;$C16)</f>
        <v/>
      </c>
      <c r="E16" s="10" t="n"/>
      <c r="F16" s="9" t="n"/>
      <c r="G16" s="10" t="n"/>
      <c r="H16" s="14">
        <f>IF($A16="","",SUMIFS(Locations!$D$5:$D$204,Locations!$C$5:$C$204,$D16))</f>
        <v/>
      </c>
      <c r="I16" s="17">
        <f>IF($A16="","",IFERROR($H16/$G16,""))</f>
        <v/>
      </c>
      <c r="J16" s="14">
        <f>IF($A16="","",COUNTIFS(Locations!$C$5:$C$204,$D16,Locations!$D$5:$D$204,"&gt;0"))</f>
        <v/>
      </c>
      <c r="K16" s="12">
        <f>IF($A16="","",IF(COUNTIF(Layout!$D$5:$D$204,$D16)&gt;1,"⚠ this bin code is defined twice",IF(AND($G16&gt;0,$H16&gt;$G16),"⚠ over capacity by "&amp;($H16-$G16)&amp;" units",IF($E16="","⚠ no pick sequence — it cannot be sequenced",IF($H16=0,"empty",IF($J16&gt;1,"mixed — "&amp;$J16&amp;" SKUs share this bin","in use"))))))</f>
        <v/>
      </c>
      <c r="M16" s="2" t="inlineStr">
        <is>
          <t>To add a zone: type its letter here, add its bins above with a pick sequence, and nothing else has to change.</t>
        </is>
      </c>
    </row>
    <row r="17">
      <c r="A17" s="9" t="n"/>
      <c r="B17" s="10" t="n"/>
      <c r="C17" s="9" t="n"/>
      <c r="D17" s="18">
        <f>IF($A17="","",$A17&amp;"-"&amp;TEXT($B17,"00")&amp;"-"&amp;$C17)</f>
        <v/>
      </c>
      <c r="E17" s="10" t="n"/>
      <c r="F17" s="9" t="n"/>
      <c r="G17" s="10" t="n"/>
      <c r="H17" s="14">
        <f>IF($A17="","",SUMIFS(Locations!$D$5:$D$204,Locations!$C$5:$C$204,$D17))</f>
        <v/>
      </c>
      <c r="I17" s="17">
        <f>IF($A17="","",IFERROR($H17/$G17,""))</f>
        <v/>
      </c>
      <c r="J17" s="14">
        <f>IF($A17="","",COUNTIFS(Locations!$C$5:$C$204,$D17,Locations!$D$5:$D$204,"&gt;0"))</f>
        <v/>
      </c>
      <c r="K17" s="12">
        <f>IF($A17="","",IF(COUNTIF(Layout!$D$5:$D$204,$D17)&gt;1,"⚠ this bin code is defined twice",IF(AND($G17&gt;0,$H17&gt;$G17),"⚠ over capacity by "&amp;($H17-$G17)&amp;" units",IF($E17="","⚠ no pick sequence — it cannot be sequenced",IF($H17=0,"empty",IF($J17&gt;1,"mixed — "&amp;$J17&amp;" SKUs share this bin","in use"))))))</f>
        <v/>
      </c>
    </row>
    <row r="18">
      <c r="A18" s="9" t="n"/>
      <c r="B18" s="10" t="n"/>
      <c r="C18" s="9" t="n"/>
      <c r="D18" s="18">
        <f>IF($A18="","",$A18&amp;"-"&amp;TEXT($B18,"00")&amp;"-"&amp;$C18)</f>
        <v/>
      </c>
      <c r="E18" s="10" t="n"/>
      <c r="F18" s="9" t="n"/>
      <c r="G18" s="10" t="n"/>
      <c r="H18" s="14">
        <f>IF($A18="","",SUMIFS(Locations!$D$5:$D$204,Locations!$C$5:$C$204,$D18))</f>
        <v/>
      </c>
      <c r="I18" s="17">
        <f>IF($A18="","",IFERROR($H18/$G18,""))</f>
        <v/>
      </c>
      <c r="J18" s="14">
        <f>IF($A18="","",COUNTIFS(Locations!$C$5:$C$204,$D18,Locations!$D$5:$D$204,"&gt;0"))</f>
        <v/>
      </c>
      <c r="K18" s="12">
        <f>IF($A18="","",IF(COUNTIF(Layout!$D$5:$D$204,$D18)&gt;1,"⚠ this bin code is defined twice",IF(AND($G18&gt;0,$H18&gt;$G18),"⚠ over capacity by "&amp;($H18-$G18)&amp;" units",IF($E18="","⚠ no pick sequence — it cannot be sequenced",IF($H18=0,"empty",IF($J18&gt;1,"mixed — "&amp;$J18&amp;" SKUs share this bin","in use"))))))</f>
        <v/>
      </c>
    </row>
    <row r="19">
      <c r="A19" s="9" t="n"/>
      <c r="B19" s="10" t="n"/>
      <c r="C19" s="9" t="n"/>
      <c r="D19" s="18">
        <f>IF($A19="","",$A19&amp;"-"&amp;TEXT($B19,"00")&amp;"-"&amp;$C19)</f>
        <v/>
      </c>
      <c r="E19" s="10" t="n"/>
      <c r="F19" s="9" t="n"/>
      <c r="G19" s="10" t="n"/>
      <c r="H19" s="14">
        <f>IF($A19="","",SUMIFS(Locations!$D$5:$D$204,Locations!$C$5:$C$204,$D19))</f>
        <v/>
      </c>
      <c r="I19" s="17">
        <f>IF($A19="","",IFERROR($H19/$G19,""))</f>
        <v/>
      </c>
      <c r="J19" s="14">
        <f>IF($A19="","",COUNTIFS(Locations!$C$5:$C$204,$D19,Locations!$D$5:$D$204,"&gt;0"))</f>
        <v/>
      </c>
      <c r="K19" s="12">
        <f>IF($A19="","",IF(COUNTIF(Layout!$D$5:$D$204,$D19)&gt;1,"⚠ this bin code is defined twice",IF(AND($G19&gt;0,$H19&gt;$G19),"⚠ over capacity by "&amp;($H19-$G19)&amp;" units",IF($E19="","⚠ no pick sequence — it cannot be sequenced",IF($H19=0,"empty",IF($J19&gt;1,"mixed — "&amp;$J19&amp;" SKUs share this bin","in use"))))))</f>
        <v/>
      </c>
    </row>
    <row r="20">
      <c r="A20" s="9" t="n"/>
      <c r="B20" s="10" t="n"/>
      <c r="C20" s="9" t="n"/>
      <c r="D20" s="18">
        <f>IF($A20="","",$A20&amp;"-"&amp;TEXT($B20,"00")&amp;"-"&amp;$C20)</f>
        <v/>
      </c>
      <c r="E20" s="10" t="n"/>
      <c r="F20" s="9" t="n"/>
      <c r="G20" s="10" t="n"/>
      <c r="H20" s="14">
        <f>IF($A20="","",SUMIFS(Locations!$D$5:$D$204,Locations!$C$5:$C$204,$D20))</f>
        <v/>
      </c>
      <c r="I20" s="17">
        <f>IF($A20="","",IFERROR($H20/$G20,""))</f>
        <v/>
      </c>
      <c r="J20" s="14">
        <f>IF($A20="","",COUNTIFS(Locations!$C$5:$C$204,$D20,Locations!$D$5:$D$204,"&gt;0"))</f>
        <v/>
      </c>
      <c r="K20" s="12">
        <f>IF($A20="","",IF(COUNTIF(Layout!$D$5:$D$204,$D20)&gt;1,"⚠ this bin code is defined twice",IF(AND($G20&gt;0,$H20&gt;$G20),"⚠ over capacity by "&amp;($H20-$G20)&amp;" units",IF($E20="","⚠ no pick sequence — it cannot be sequenced",IF($H20=0,"empty",IF($J20&gt;1,"mixed — "&amp;$J20&amp;" SKUs share this bin","in use"))))))</f>
        <v/>
      </c>
    </row>
    <row r="21">
      <c r="A21" s="9" t="n"/>
      <c r="B21" s="10" t="n"/>
      <c r="C21" s="9" t="n"/>
      <c r="D21" s="18">
        <f>IF($A21="","",$A21&amp;"-"&amp;TEXT($B21,"00")&amp;"-"&amp;$C21)</f>
        <v/>
      </c>
      <c r="E21" s="10" t="n"/>
      <c r="F21" s="9" t="n"/>
      <c r="G21" s="10" t="n"/>
      <c r="H21" s="14">
        <f>IF($A21="","",SUMIFS(Locations!$D$5:$D$204,Locations!$C$5:$C$204,$D21))</f>
        <v/>
      </c>
      <c r="I21" s="17">
        <f>IF($A21="","",IFERROR($H21/$G21,""))</f>
        <v/>
      </c>
      <c r="J21" s="14">
        <f>IF($A21="","",COUNTIFS(Locations!$C$5:$C$204,$D21,Locations!$D$5:$D$204,"&gt;0"))</f>
        <v/>
      </c>
      <c r="K21" s="12">
        <f>IF($A21="","",IF(COUNTIF(Layout!$D$5:$D$204,$D21)&gt;1,"⚠ this bin code is defined twice",IF(AND($G21&gt;0,$H21&gt;$G21),"⚠ over capacity by "&amp;($H21-$G21)&amp;" units",IF($E21="","⚠ no pick sequence — it cannot be sequenced",IF($H21=0,"empty",IF($J21&gt;1,"mixed — "&amp;$J21&amp;" SKUs share this bin","in use"))))))</f>
        <v/>
      </c>
    </row>
    <row r="22">
      <c r="A22" s="9" t="n"/>
      <c r="B22" s="10" t="n"/>
      <c r="C22" s="9" t="n"/>
      <c r="D22" s="18">
        <f>IF($A22="","",$A22&amp;"-"&amp;TEXT($B22,"00")&amp;"-"&amp;$C22)</f>
        <v/>
      </c>
      <c r="E22" s="10" t="n"/>
      <c r="F22" s="9" t="n"/>
      <c r="G22" s="10" t="n"/>
      <c r="H22" s="14">
        <f>IF($A22="","",SUMIFS(Locations!$D$5:$D$204,Locations!$C$5:$C$204,$D22))</f>
        <v/>
      </c>
      <c r="I22" s="17">
        <f>IF($A22="","",IFERROR($H22/$G22,""))</f>
        <v/>
      </c>
      <c r="J22" s="14">
        <f>IF($A22="","",COUNTIFS(Locations!$C$5:$C$204,$D22,Locations!$D$5:$D$204,"&gt;0"))</f>
        <v/>
      </c>
      <c r="K22" s="12">
        <f>IF($A22="","",IF(COUNTIF(Layout!$D$5:$D$204,$D22)&gt;1,"⚠ this bin code is defined twice",IF(AND($G22&gt;0,$H22&gt;$G22),"⚠ over capacity by "&amp;($H22-$G22)&amp;" units",IF($E22="","⚠ no pick sequence — it cannot be sequenced",IF($H22=0,"empty",IF($J22&gt;1,"mixed — "&amp;$J22&amp;" SKUs share this bin","in use"))))))</f>
        <v/>
      </c>
    </row>
    <row r="23">
      <c r="A23" s="9" t="n"/>
      <c r="B23" s="10" t="n"/>
      <c r="C23" s="9" t="n"/>
      <c r="D23" s="18">
        <f>IF($A23="","",$A23&amp;"-"&amp;TEXT($B23,"00")&amp;"-"&amp;$C23)</f>
        <v/>
      </c>
      <c r="E23" s="10" t="n"/>
      <c r="F23" s="9" t="n"/>
      <c r="G23" s="10" t="n"/>
      <c r="H23" s="14">
        <f>IF($A23="","",SUMIFS(Locations!$D$5:$D$204,Locations!$C$5:$C$204,$D23))</f>
        <v/>
      </c>
      <c r="I23" s="17">
        <f>IF($A23="","",IFERROR($H23/$G23,""))</f>
        <v/>
      </c>
      <c r="J23" s="14">
        <f>IF($A23="","",COUNTIFS(Locations!$C$5:$C$204,$D23,Locations!$D$5:$D$204,"&gt;0"))</f>
        <v/>
      </c>
      <c r="K23" s="12">
        <f>IF($A23="","",IF(COUNTIF(Layout!$D$5:$D$204,$D23)&gt;1,"⚠ this bin code is defined twice",IF(AND($G23&gt;0,$H23&gt;$G23),"⚠ over capacity by "&amp;($H23-$G23)&amp;" units",IF($E23="","⚠ no pick sequence — it cannot be sequenced",IF($H23=0,"empty",IF($J23&gt;1,"mixed — "&amp;$J23&amp;" SKUs share this bin","in use"))))))</f>
        <v/>
      </c>
    </row>
    <row r="24">
      <c r="A24" s="9" t="n"/>
      <c r="B24" s="10" t="n"/>
      <c r="C24" s="9" t="n"/>
      <c r="D24" s="18">
        <f>IF($A24="","",$A24&amp;"-"&amp;TEXT($B24,"00")&amp;"-"&amp;$C24)</f>
        <v/>
      </c>
      <c r="E24" s="10" t="n"/>
      <c r="F24" s="9" t="n"/>
      <c r="G24" s="10" t="n"/>
      <c r="H24" s="14">
        <f>IF($A24="","",SUMIFS(Locations!$D$5:$D$204,Locations!$C$5:$C$204,$D24))</f>
        <v/>
      </c>
      <c r="I24" s="17">
        <f>IF($A24="","",IFERROR($H24/$G24,""))</f>
        <v/>
      </c>
      <c r="J24" s="14">
        <f>IF($A24="","",COUNTIFS(Locations!$C$5:$C$204,$D24,Locations!$D$5:$D$204,"&gt;0"))</f>
        <v/>
      </c>
      <c r="K24" s="12">
        <f>IF($A24="","",IF(COUNTIF(Layout!$D$5:$D$204,$D24)&gt;1,"⚠ this bin code is defined twice",IF(AND($G24&gt;0,$H24&gt;$G24),"⚠ over capacity by "&amp;($H24-$G24)&amp;" units",IF($E24="","⚠ no pick sequence — it cannot be sequenced",IF($H24=0,"empty",IF($J24&gt;1,"mixed — "&amp;$J24&amp;" SKUs share this bin","in use"))))))</f>
        <v/>
      </c>
    </row>
    <row r="25">
      <c r="A25" s="9" t="n"/>
      <c r="B25" s="10" t="n"/>
      <c r="C25" s="9" t="n"/>
      <c r="D25" s="18">
        <f>IF($A25="","",$A25&amp;"-"&amp;TEXT($B25,"00")&amp;"-"&amp;$C25)</f>
        <v/>
      </c>
      <c r="E25" s="10" t="n"/>
      <c r="F25" s="9" t="n"/>
      <c r="G25" s="10" t="n"/>
      <c r="H25" s="14">
        <f>IF($A25="","",SUMIFS(Locations!$D$5:$D$204,Locations!$C$5:$C$204,$D25))</f>
        <v/>
      </c>
      <c r="I25" s="17">
        <f>IF($A25="","",IFERROR($H25/$G25,""))</f>
        <v/>
      </c>
      <c r="J25" s="14">
        <f>IF($A25="","",COUNTIFS(Locations!$C$5:$C$204,$D25,Locations!$D$5:$D$204,"&gt;0"))</f>
        <v/>
      </c>
      <c r="K25" s="12">
        <f>IF($A25="","",IF(COUNTIF(Layout!$D$5:$D$204,$D25)&gt;1,"⚠ this bin code is defined twice",IF(AND($G25&gt;0,$H25&gt;$G25),"⚠ over capacity by "&amp;($H25-$G25)&amp;" units",IF($E25="","⚠ no pick sequence — it cannot be sequenced",IF($H25=0,"empty",IF($J25&gt;1,"mixed — "&amp;$J25&amp;" SKUs share this bin","in use"))))))</f>
        <v/>
      </c>
    </row>
    <row r="26">
      <c r="A26" s="9" t="n"/>
      <c r="B26" s="10" t="n"/>
      <c r="C26" s="9" t="n"/>
      <c r="D26" s="18">
        <f>IF($A26="","",$A26&amp;"-"&amp;TEXT($B26,"00")&amp;"-"&amp;$C26)</f>
        <v/>
      </c>
      <c r="E26" s="10" t="n"/>
      <c r="F26" s="9" t="n"/>
      <c r="G26" s="10" t="n"/>
      <c r="H26" s="14">
        <f>IF($A26="","",SUMIFS(Locations!$D$5:$D$204,Locations!$C$5:$C$204,$D26))</f>
        <v/>
      </c>
      <c r="I26" s="17">
        <f>IF($A26="","",IFERROR($H26/$G26,""))</f>
        <v/>
      </c>
      <c r="J26" s="14">
        <f>IF($A26="","",COUNTIFS(Locations!$C$5:$C$204,$D26,Locations!$D$5:$D$204,"&gt;0"))</f>
        <v/>
      </c>
      <c r="K26" s="12">
        <f>IF($A26="","",IF(COUNTIF(Layout!$D$5:$D$204,$D26)&gt;1,"⚠ this bin code is defined twice",IF(AND($G26&gt;0,$H26&gt;$G26),"⚠ over capacity by "&amp;($H26-$G26)&amp;" units",IF($E26="","⚠ no pick sequence — it cannot be sequenced",IF($H26=0,"empty",IF($J26&gt;1,"mixed — "&amp;$J26&amp;" SKUs share this bin","in use"))))))</f>
        <v/>
      </c>
    </row>
    <row r="27">
      <c r="A27" s="9" t="n"/>
      <c r="B27" s="10" t="n"/>
      <c r="C27" s="9" t="n"/>
      <c r="D27" s="18">
        <f>IF($A27="","",$A27&amp;"-"&amp;TEXT($B27,"00")&amp;"-"&amp;$C27)</f>
        <v/>
      </c>
      <c r="E27" s="10" t="n"/>
      <c r="F27" s="9" t="n"/>
      <c r="G27" s="10" t="n"/>
      <c r="H27" s="14">
        <f>IF($A27="","",SUMIFS(Locations!$D$5:$D$204,Locations!$C$5:$C$204,$D27))</f>
        <v/>
      </c>
      <c r="I27" s="17">
        <f>IF($A27="","",IFERROR($H27/$G27,""))</f>
        <v/>
      </c>
      <c r="J27" s="14">
        <f>IF($A27="","",COUNTIFS(Locations!$C$5:$C$204,$D27,Locations!$D$5:$D$204,"&gt;0"))</f>
        <v/>
      </c>
      <c r="K27" s="12">
        <f>IF($A27="","",IF(COUNTIF(Layout!$D$5:$D$204,$D27)&gt;1,"⚠ this bin code is defined twice",IF(AND($G27&gt;0,$H27&gt;$G27),"⚠ over capacity by "&amp;($H27-$G27)&amp;" units",IF($E27="","⚠ no pick sequence — it cannot be sequenced",IF($H27=0,"empty",IF($J27&gt;1,"mixed — "&amp;$J27&amp;" SKUs share this bin","in use"))))))</f>
        <v/>
      </c>
    </row>
    <row r="28">
      <c r="A28" s="9" t="n"/>
      <c r="B28" s="10" t="n"/>
      <c r="C28" s="9" t="n"/>
      <c r="D28" s="18">
        <f>IF($A28="","",$A28&amp;"-"&amp;TEXT($B28,"00")&amp;"-"&amp;$C28)</f>
        <v/>
      </c>
      <c r="E28" s="10" t="n"/>
      <c r="F28" s="9" t="n"/>
      <c r="G28" s="10" t="n"/>
      <c r="H28" s="14">
        <f>IF($A28="","",SUMIFS(Locations!$D$5:$D$204,Locations!$C$5:$C$204,$D28))</f>
        <v/>
      </c>
      <c r="I28" s="17">
        <f>IF($A28="","",IFERROR($H28/$G28,""))</f>
        <v/>
      </c>
      <c r="J28" s="14">
        <f>IF($A28="","",COUNTIFS(Locations!$C$5:$C$204,$D28,Locations!$D$5:$D$204,"&gt;0"))</f>
        <v/>
      </c>
      <c r="K28" s="12">
        <f>IF($A28="","",IF(COUNTIF(Layout!$D$5:$D$204,$D28)&gt;1,"⚠ this bin code is defined twice",IF(AND($G28&gt;0,$H28&gt;$G28),"⚠ over capacity by "&amp;($H28-$G28)&amp;" units",IF($E28="","⚠ no pick sequence — it cannot be sequenced",IF($H28=0,"empty",IF($J28&gt;1,"mixed — "&amp;$J28&amp;" SKUs share this bin","in use"))))))</f>
        <v/>
      </c>
    </row>
    <row r="29">
      <c r="A29" s="9" t="n"/>
      <c r="B29" s="10" t="n"/>
      <c r="C29" s="9" t="n"/>
      <c r="D29" s="18">
        <f>IF($A29="","",$A29&amp;"-"&amp;TEXT($B29,"00")&amp;"-"&amp;$C29)</f>
        <v/>
      </c>
      <c r="E29" s="10" t="n"/>
      <c r="F29" s="9" t="n"/>
      <c r="G29" s="10" t="n"/>
      <c r="H29" s="14">
        <f>IF($A29="","",SUMIFS(Locations!$D$5:$D$204,Locations!$C$5:$C$204,$D29))</f>
        <v/>
      </c>
      <c r="I29" s="17">
        <f>IF($A29="","",IFERROR($H29/$G29,""))</f>
        <v/>
      </c>
      <c r="J29" s="14">
        <f>IF($A29="","",COUNTIFS(Locations!$C$5:$C$204,$D29,Locations!$D$5:$D$204,"&gt;0"))</f>
        <v/>
      </c>
      <c r="K29" s="12">
        <f>IF($A29="","",IF(COUNTIF(Layout!$D$5:$D$204,$D29)&gt;1,"⚠ this bin code is defined twice",IF(AND($G29&gt;0,$H29&gt;$G29),"⚠ over capacity by "&amp;($H29-$G29)&amp;" units",IF($E29="","⚠ no pick sequence — it cannot be sequenced",IF($H29=0,"empty",IF($J29&gt;1,"mixed — "&amp;$J29&amp;" SKUs share this bin","in use"))))))</f>
        <v/>
      </c>
    </row>
    <row r="30">
      <c r="A30" s="9" t="n"/>
      <c r="B30" s="10" t="n"/>
      <c r="C30" s="9" t="n"/>
      <c r="D30" s="18">
        <f>IF($A30="","",$A30&amp;"-"&amp;TEXT($B30,"00")&amp;"-"&amp;$C30)</f>
        <v/>
      </c>
      <c r="E30" s="10" t="n"/>
      <c r="F30" s="9" t="n"/>
      <c r="G30" s="10" t="n"/>
      <c r="H30" s="14">
        <f>IF($A30="","",SUMIFS(Locations!$D$5:$D$204,Locations!$C$5:$C$204,$D30))</f>
        <v/>
      </c>
      <c r="I30" s="17">
        <f>IF($A30="","",IFERROR($H30/$G30,""))</f>
        <v/>
      </c>
      <c r="J30" s="14">
        <f>IF($A30="","",COUNTIFS(Locations!$C$5:$C$204,$D30,Locations!$D$5:$D$204,"&gt;0"))</f>
        <v/>
      </c>
      <c r="K30" s="12">
        <f>IF($A30="","",IF(COUNTIF(Layout!$D$5:$D$204,$D30)&gt;1,"⚠ this bin code is defined twice",IF(AND($G30&gt;0,$H30&gt;$G30),"⚠ over capacity by "&amp;($H30-$G30)&amp;" units",IF($E30="","⚠ no pick sequence — it cannot be sequenced",IF($H30=0,"empty",IF($J30&gt;1,"mixed — "&amp;$J30&amp;" SKUs share this bin","in use"))))))</f>
        <v/>
      </c>
    </row>
    <row r="31">
      <c r="A31" s="9" t="n"/>
      <c r="B31" s="10" t="n"/>
      <c r="C31" s="9" t="n"/>
      <c r="D31" s="18">
        <f>IF($A31="","",$A31&amp;"-"&amp;TEXT($B31,"00")&amp;"-"&amp;$C31)</f>
        <v/>
      </c>
      <c r="E31" s="10" t="n"/>
      <c r="F31" s="9" t="n"/>
      <c r="G31" s="10" t="n"/>
      <c r="H31" s="14">
        <f>IF($A31="","",SUMIFS(Locations!$D$5:$D$204,Locations!$C$5:$C$204,$D31))</f>
        <v/>
      </c>
      <c r="I31" s="17">
        <f>IF($A31="","",IFERROR($H31/$G31,""))</f>
        <v/>
      </c>
      <c r="J31" s="14">
        <f>IF($A31="","",COUNTIFS(Locations!$C$5:$C$204,$D31,Locations!$D$5:$D$204,"&gt;0"))</f>
        <v/>
      </c>
      <c r="K31" s="12">
        <f>IF($A31="","",IF(COUNTIF(Layout!$D$5:$D$204,$D31)&gt;1,"⚠ this bin code is defined twice",IF(AND($G31&gt;0,$H31&gt;$G31),"⚠ over capacity by "&amp;($H31-$G31)&amp;" units",IF($E31="","⚠ no pick sequence — it cannot be sequenced",IF($H31=0,"empty",IF($J31&gt;1,"mixed — "&amp;$J31&amp;" SKUs share this bin","in use"))))))</f>
        <v/>
      </c>
    </row>
    <row r="32">
      <c r="A32" s="9" t="n"/>
      <c r="B32" s="10" t="n"/>
      <c r="C32" s="9" t="n"/>
      <c r="D32" s="18">
        <f>IF($A32="","",$A32&amp;"-"&amp;TEXT($B32,"00")&amp;"-"&amp;$C32)</f>
        <v/>
      </c>
      <c r="E32" s="10" t="n"/>
      <c r="F32" s="9" t="n"/>
      <c r="G32" s="10" t="n"/>
      <c r="H32" s="14">
        <f>IF($A32="","",SUMIFS(Locations!$D$5:$D$204,Locations!$C$5:$C$204,$D32))</f>
        <v/>
      </c>
      <c r="I32" s="17">
        <f>IF($A32="","",IFERROR($H32/$G32,""))</f>
        <v/>
      </c>
      <c r="J32" s="14">
        <f>IF($A32="","",COUNTIFS(Locations!$C$5:$C$204,$D32,Locations!$D$5:$D$204,"&gt;0"))</f>
        <v/>
      </c>
      <c r="K32" s="12">
        <f>IF($A32="","",IF(COUNTIF(Layout!$D$5:$D$204,$D32)&gt;1,"⚠ this bin code is defined twice",IF(AND($G32&gt;0,$H32&gt;$G32),"⚠ over capacity by "&amp;($H32-$G32)&amp;" units",IF($E32="","⚠ no pick sequence — it cannot be sequenced",IF($H32=0,"empty",IF($J32&gt;1,"mixed — "&amp;$J32&amp;" SKUs share this bin","in use"))))))</f>
        <v/>
      </c>
    </row>
    <row r="33">
      <c r="A33" s="9" t="n"/>
      <c r="B33" s="10" t="n"/>
      <c r="C33" s="9" t="n"/>
      <c r="D33" s="18">
        <f>IF($A33="","",$A33&amp;"-"&amp;TEXT($B33,"00")&amp;"-"&amp;$C33)</f>
        <v/>
      </c>
      <c r="E33" s="10" t="n"/>
      <c r="F33" s="9" t="n"/>
      <c r="G33" s="10" t="n"/>
      <c r="H33" s="14">
        <f>IF($A33="","",SUMIFS(Locations!$D$5:$D$204,Locations!$C$5:$C$204,$D33))</f>
        <v/>
      </c>
      <c r="I33" s="17">
        <f>IF($A33="","",IFERROR($H33/$G33,""))</f>
        <v/>
      </c>
      <c r="J33" s="14">
        <f>IF($A33="","",COUNTIFS(Locations!$C$5:$C$204,$D33,Locations!$D$5:$D$204,"&gt;0"))</f>
        <v/>
      </c>
      <c r="K33" s="12">
        <f>IF($A33="","",IF(COUNTIF(Layout!$D$5:$D$204,$D33)&gt;1,"⚠ this bin code is defined twice",IF(AND($G33&gt;0,$H33&gt;$G33),"⚠ over capacity by "&amp;($H33-$G33)&amp;" units",IF($E33="","⚠ no pick sequence — it cannot be sequenced",IF($H33=0,"empty",IF($J33&gt;1,"mixed — "&amp;$J33&amp;" SKUs share this bin","in use"))))))</f>
        <v/>
      </c>
    </row>
    <row r="34">
      <c r="A34" s="9" t="n"/>
      <c r="B34" s="10" t="n"/>
      <c r="C34" s="9" t="n"/>
      <c r="D34" s="18">
        <f>IF($A34="","",$A34&amp;"-"&amp;TEXT($B34,"00")&amp;"-"&amp;$C34)</f>
        <v/>
      </c>
      <c r="E34" s="10" t="n"/>
      <c r="F34" s="9" t="n"/>
      <c r="G34" s="10" t="n"/>
      <c r="H34" s="14">
        <f>IF($A34="","",SUMIFS(Locations!$D$5:$D$204,Locations!$C$5:$C$204,$D34))</f>
        <v/>
      </c>
      <c r="I34" s="17">
        <f>IF($A34="","",IFERROR($H34/$G34,""))</f>
        <v/>
      </c>
      <c r="J34" s="14">
        <f>IF($A34="","",COUNTIFS(Locations!$C$5:$C$204,$D34,Locations!$D$5:$D$204,"&gt;0"))</f>
        <v/>
      </c>
      <c r="K34" s="12">
        <f>IF($A34="","",IF(COUNTIF(Layout!$D$5:$D$204,$D34)&gt;1,"⚠ this bin code is defined twice",IF(AND($G34&gt;0,$H34&gt;$G34),"⚠ over capacity by "&amp;($H34-$G34)&amp;" units",IF($E34="","⚠ no pick sequence — it cannot be sequenced",IF($H34=0,"empty",IF($J34&gt;1,"mixed — "&amp;$J34&amp;" SKUs share this bin","in use"))))))</f>
        <v/>
      </c>
    </row>
    <row r="35">
      <c r="A35" s="9" t="n"/>
      <c r="B35" s="10" t="n"/>
      <c r="C35" s="9" t="n"/>
      <c r="D35" s="18">
        <f>IF($A35="","",$A35&amp;"-"&amp;TEXT($B35,"00")&amp;"-"&amp;$C35)</f>
        <v/>
      </c>
      <c r="E35" s="10" t="n"/>
      <c r="F35" s="9" t="n"/>
      <c r="G35" s="10" t="n"/>
      <c r="H35" s="14">
        <f>IF($A35="","",SUMIFS(Locations!$D$5:$D$204,Locations!$C$5:$C$204,$D35))</f>
        <v/>
      </c>
      <c r="I35" s="17">
        <f>IF($A35="","",IFERROR($H35/$G35,""))</f>
        <v/>
      </c>
      <c r="J35" s="14">
        <f>IF($A35="","",COUNTIFS(Locations!$C$5:$C$204,$D35,Locations!$D$5:$D$204,"&gt;0"))</f>
        <v/>
      </c>
      <c r="K35" s="12">
        <f>IF($A35="","",IF(COUNTIF(Layout!$D$5:$D$204,$D35)&gt;1,"⚠ this bin code is defined twice",IF(AND($G35&gt;0,$H35&gt;$G35),"⚠ over capacity by "&amp;($H35-$G35)&amp;" units",IF($E35="","⚠ no pick sequence — it cannot be sequenced",IF($H35=0,"empty",IF($J35&gt;1,"mixed — "&amp;$J35&amp;" SKUs share this bin","in use"))))))</f>
        <v/>
      </c>
    </row>
    <row r="36">
      <c r="A36" s="9" t="n"/>
      <c r="B36" s="10" t="n"/>
      <c r="C36" s="9" t="n"/>
      <c r="D36" s="18">
        <f>IF($A36="","",$A36&amp;"-"&amp;TEXT($B36,"00")&amp;"-"&amp;$C36)</f>
        <v/>
      </c>
      <c r="E36" s="10" t="n"/>
      <c r="F36" s="9" t="n"/>
      <c r="G36" s="10" t="n"/>
      <c r="H36" s="14">
        <f>IF($A36="","",SUMIFS(Locations!$D$5:$D$204,Locations!$C$5:$C$204,$D36))</f>
        <v/>
      </c>
      <c r="I36" s="17">
        <f>IF($A36="","",IFERROR($H36/$G36,""))</f>
        <v/>
      </c>
      <c r="J36" s="14">
        <f>IF($A36="","",COUNTIFS(Locations!$C$5:$C$204,$D36,Locations!$D$5:$D$204,"&gt;0"))</f>
        <v/>
      </c>
      <c r="K36" s="12">
        <f>IF($A36="","",IF(COUNTIF(Layout!$D$5:$D$204,$D36)&gt;1,"⚠ this bin code is defined twice",IF(AND($G36&gt;0,$H36&gt;$G36),"⚠ over capacity by "&amp;($H36-$G36)&amp;" units",IF($E36="","⚠ no pick sequence — it cannot be sequenced",IF($H36=0,"empty",IF($J36&gt;1,"mixed — "&amp;$J36&amp;" SKUs share this bin","in use"))))))</f>
        <v/>
      </c>
    </row>
    <row r="37">
      <c r="A37" s="9" t="n"/>
      <c r="B37" s="10" t="n"/>
      <c r="C37" s="9" t="n"/>
      <c r="D37" s="18">
        <f>IF($A37="","",$A37&amp;"-"&amp;TEXT($B37,"00")&amp;"-"&amp;$C37)</f>
        <v/>
      </c>
      <c r="E37" s="10" t="n"/>
      <c r="F37" s="9" t="n"/>
      <c r="G37" s="10" t="n"/>
      <c r="H37" s="14">
        <f>IF($A37="","",SUMIFS(Locations!$D$5:$D$204,Locations!$C$5:$C$204,$D37))</f>
        <v/>
      </c>
      <c r="I37" s="17">
        <f>IF($A37="","",IFERROR($H37/$G37,""))</f>
        <v/>
      </c>
      <c r="J37" s="14">
        <f>IF($A37="","",COUNTIFS(Locations!$C$5:$C$204,$D37,Locations!$D$5:$D$204,"&gt;0"))</f>
        <v/>
      </c>
      <c r="K37" s="12">
        <f>IF($A37="","",IF(COUNTIF(Layout!$D$5:$D$204,$D37)&gt;1,"⚠ this bin code is defined twice",IF(AND($G37&gt;0,$H37&gt;$G37),"⚠ over capacity by "&amp;($H37-$G37)&amp;" units",IF($E37="","⚠ no pick sequence — it cannot be sequenced",IF($H37=0,"empty",IF($J37&gt;1,"mixed — "&amp;$J37&amp;" SKUs share this bin","in use"))))))</f>
        <v/>
      </c>
    </row>
    <row r="38">
      <c r="A38" s="9" t="n"/>
      <c r="B38" s="10" t="n"/>
      <c r="C38" s="9" t="n"/>
      <c r="D38" s="18">
        <f>IF($A38="","",$A38&amp;"-"&amp;TEXT($B38,"00")&amp;"-"&amp;$C38)</f>
        <v/>
      </c>
      <c r="E38" s="10" t="n"/>
      <c r="F38" s="9" t="n"/>
      <c r="G38" s="10" t="n"/>
      <c r="H38" s="14">
        <f>IF($A38="","",SUMIFS(Locations!$D$5:$D$204,Locations!$C$5:$C$204,$D38))</f>
        <v/>
      </c>
      <c r="I38" s="17">
        <f>IF($A38="","",IFERROR($H38/$G38,""))</f>
        <v/>
      </c>
      <c r="J38" s="14">
        <f>IF($A38="","",COUNTIFS(Locations!$C$5:$C$204,$D38,Locations!$D$5:$D$204,"&gt;0"))</f>
        <v/>
      </c>
      <c r="K38" s="12">
        <f>IF($A38="","",IF(COUNTIF(Layout!$D$5:$D$204,$D38)&gt;1,"⚠ this bin code is defined twice",IF(AND($G38&gt;0,$H38&gt;$G38),"⚠ over capacity by "&amp;($H38-$G38)&amp;" units",IF($E38="","⚠ no pick sequence — it cannot be sequenced",IF($H38=0,"empty",IF($J38&gt;1,"mixed — "&amp;$J38&amp;" SKUs share this bin","in use"))))))</f>
        <v/>
      </c>
    </row>
    <row r="39">
      <c r="A39" s="9" t="n"/>
      <c r="B39" s="10" t="n"/>
      <c r="C39" s="9" t="n"/>
      <c r="D39" s="18">
        <f>IF($A39="","",$A39&amp;"-"&amp;TEXT($B39,"00")&amp;"-"&amp;$C39)</f>
        <v/>
      </c>
      <c r="E39" s="10" t="n"/>
      <c r="F39" s="9" t="n"/>
      <c r="G39" s="10" t="n"/>
      <c r="H39" s="14">
        <f>IF($A39="","",SUMIFS(Locations!$D$5:$D$204,Locations!$C$5:$C$204,$D39))</f>
        <v/>
      </c>
      <c r="I39" s="17">
        <f>IF($A39="","",IFERROR($H39/$G39,""))</f>
        <v/>
      </c>
      <c r="J39" s="14">
        <f>IF($A39="","",COUNTIFS(Locations!$C$5:$C$204,$D39,Locations!$D$5:$D$204,"&gt;0"))</f>
        <v/>
      </c>
      <c r="K39" s="12">
        <f>IF($A39="","",IF(COUNTIF(Layout!$D$5:$D$204,$D39)&gt;1,"⚠ this bin code is defined twice",IF(AND($G39&gt;0,$H39&gt;$G39),"⚠ over capacity by "&amp;($H39-$G39)&amp;" units",IF($E39="","⚠ no pick sequence — it cannot be sequenced",IF($H39=0,"empty",IF($J39&gt;1,"mixed — "&amp;$J39&amp;" SKUs share this bin","in use"))))))</f>
        <v/>
      </c>
    </row>
    <row r="40">
      <c r="A40" s="9" t="n"/>
      <c r="B40" s="10" t="n"/>
      <c r="C40" s="9" t="n"/>
      <c r="D40" s="18">
        <f>IF($A40="","",$A40&amp;"-"&amp;TEXT($B40,"00")&amp;"-"&amp;$C40)</f>
        <v/>
      </c>
      <c r="E40" s="10" t="n"/>
      <c r="F40" s="9" t="n"/>
      <c r="G40" s="10" t="n"/>
      <c r="H40" s="14">
        <f>IF($A40="","",SUMIFS(Locations!$D$5:$D$204,Locations!$C$5:$C$204,$D40))</f>
        <v/>
      </c>
      <c r="I40" s="17">
        <f>IF($A40="","",IFERROR($H40/$G40,""))</f>
        <v/>
      </c>
      <c r="J40" s="14">
        <f>IF($A40="","",COUNTIFS(Locations!$C$5:$C$204,$D40,Locations!$D$5:$D$204,"&gt;0"))</f>
        <v/>
      </c>
      <c r="K40" s="12">
        <f>IF($A40="","",IF(COUNTIF(Layout!$D$5:$D$204,$D40)&gt;1,"⚠ this bin code is defined twice",IF(AND($G40&gt;0,$H40&gt;$G40),"⚠ over capacity by "&amp;($H40-$G40)&amp;" units",IF($E40="","⚠ no pick sequence — it cannot be sequenced",IF($H40=0,"empty",IF($J40&gt;1,"mixed — "&amp;$J40&amp;" SKUs share this bin","in use"))))))</f>
        <v/>
      </c>
    </row>
    <row r="41">
      <c r="A41" s="9" t="n"/>
      <c r="B41" s="10" t="n"/>
      <c r="C41" s="9" t="n"/>
      <c r="D41" s="18">
        <f>IF($A41="","",$A41&amp;"-"&amp;TEXT($B41,"00")&amp;"-"&amp;$C41)</f>
        <v/>
      </c>
      <c r="E41" s="10" t="n"/>
      <c r="F41" s="9" t="n"/>
      <c r="G41" s="10" t="n"/>
      <c r="H41" s="14">
        <f>IF($A41="","",SUMIFS(Locations!$D$5:$D$204,Locations!$C$5:$C$204,$D41))</f>
        <v/>
      </c>
      <c r="I41" s="17">
        <f>IF($A41="","",IFERROR($H41/$G41,""))</f>
        <v/>
      </c>
      <c r="J41" s="14">
        <f>IF($A41="","",COUNTIFS(Locations!$C$5:$C$204,$D41,Locations!$D$5:$D$204,"&gt;0"))</f>
        <v/>
      </c>
      <c r="K41" s="12">
        <f>IF($A41="","",IF(COUNTIF(Layout!$D$5:$D$204,$D41)&gt;1,"⚠ this bin code is defined twice",IF(AND($G41&gt;0,$H41&gt;$G41),"⚠ over capacity by "&amp;($H41-$G41)&amp;" units",IF($E41="","⚠ no pick sequence — it cannot be sequenced",IF($H41=0,"empty",IF($J41&gt;1,"mixed — "&amp;$J41&amp;" SKUs share this bin","in use"))))))</f>
        <v/>
      </c>
    </row>
    <row r="42">
      <c r="A42" s="9" t="n"/>
      <c r="B42" s="10" t="n"/>
      <c r="C42" s="9" t="n"/>
      <c r="D42" s="18">
        <f>IF($A42="","",$A42&amp;"-"&amp;TEXT($B42,"00")&amp;"-"&amp;$C42)</f>
        <v/>
      </c>
      <c r="E42" s="10" t="n"/>
      <c r="F42" s="9" t="n"/>
      <c r="G42" s="10" t="n"/>
      <c r="H42" s="14">
        <f>IF($A42="","",SUMIFS(Locations!$D$5:$D$204,Locations!$C$5:$C$204,$D42))</f>
        <v/>
      </c>
      <c r="I42" s="17">
        <f>IF($A42="","",IFERROR($H42/$G42,""))</f>
        <v/>
      </c>
      <c r="J42" s="14">
        <f>IF($A42="","",COUNTIFS(Locations!$C$5:$C$204,$D42,Locations!$D$5:$D$204,"&gt;0"))</f>
        <v/>
      </c>
      <c r="K42" s="12">
        <f>IF($A42="","",IF(COUNTIF(Layout!$D$5:$D$204,$D42)&gt;1,"⚠ this bin code is defined twice",IF(AND($G42&gt;0,$H42&gt;$G42),"⚠ over capacity by "&amp;($H42-$G42)&amp;" units",IF($E42="","⚠ no pick sequence — it cannot be sequenced",IF($H42=0,"empty",IF($J42&gt;1,"mixed — "&amp;$J42&amp;" SKUs share this bin","in use"))))))</f>
        <v/>
      </c>
    </row>
    <row r="43">
      <c r="A43" s="9" t="n"/>
      <c r="B43" s="10" t="n"/>
      <c r="C43" s="9" t="n"/>
      <c r="D43" s="18">
        <f>IF($A43="","",$A43&amp;"-"&amp;TEXT($B43,"00")&amp;"-"&amp;$C43)</f>
        <v/>
      </c>
      <c r="E43" s="10" t="n"/>
      <c r="F43" s="9" t="n"/>
      <c r="G43" s="10" t="n"/>
      <c r="H43" s="14">
        <f>IF($A43="","",SUMIFS(Locations!$D$5:$D$204,Locations!$C$5:$C$204,$D43))</f>
        <v/>
      </c>
      <c r="I43" s="17">
        <f>IF($A43="","",IFERROR($H43/$G43,""))</f>
        <v/>
      </c>
      <c r="J43" s="14">
        <f>IF($A43="","",COUNTIFS(Locations!$C$5:$C$204,$D43,Locations!$D$5:$D$204,"&gt;0"))</f>
        <v/>
      </c>
      <c r="K43" s="12">
        <f>IF($A43="","",IF(COUNTIF(Layout!$D$5:$D$204,$D43)&gt;1,"⚠ this bin code is defined twice",IF(AND($G43&gt;0,$H43&gt;$G43),"⚠ over capacity by "&amp;($H43-$G43)&amp;" units",IF($E43="","⚠ no pick sequence — it cannot be sequenced",IF($H43=0,"empty",IF($J43&gt;1,"mixed — "&amp;$J43&amp;" SKUs share this bin","in use"))))))</f>
        <v/>
      </c>
    </row>
    <row r="44">
      <c r="A44" s="9" t="n"/>
      <c r="B44" s="10" t="n"/>
      <c r="C44" s="9" t="n"/>
      <c r="D44" s="18">
        <f>IF($A44="","",$A44&amp;"-"&amp;TEXT($B44,"00")&amp;"-"&amp;$C44)</f>
        <v/>
      </c>
      <c r="E44" s="10" t="n"/>
      <c r="F44" s="9" t="n"/>
      <c r="G44" s="10" t="n"/>
      <c r="H44" s="14">
        <f>IF($A44="","",SUMIFS(Locations!$D$5:$D$204,Locations!$C$5:$C$204,$D44))</f>
        <v/>
      </c>
      <c r="I44" s="17">
        <f>IF($A44="","",IFERROR($H44/$G44,""))</f>
        <v/>
      </c>
      <c r="J44" s="14">
        <f>IF($A44="","",COUNTIFS(Locations!$C$5:$C$204,$D44,Locations!$D$5:$D$204,"&gt;0"))</f>
        <v/>
      </c>
      <c r="K44" s="12">
        <f>IF($A44="","",IF(COUNTIF(Layout!$D$5:$D$204,$D44)&gt;1,"⚠ this bin code is defined twice",IF(AND($G44&gt;0,$H44&gt;$G44),"⚠ over capacity by "&amp;($H44-$G44)&amp;" units",IF($E44="","⚠ no pick sequence — it cannot be sequenced",IF($H44=0,"empty",IF($J44&gt;1,"mixed — "&amp;$J44&amp;" SKUs share this bin","in use"))))))</f>
        <v/>
      </c>
    </row>
    <row r="45">
      <c r="A45" s="9" t="n"/>
      <c r="B45" s="10" t="n"/>
      <c r="C45" s="9" t="n"/>
      <c r="D45" s="18">
        <f>IF($A45="","",$A45&amp;"-"&amp;TEXT($B45,"00")&amp;"-"&amp;$C45)</f>
        <v/>
      </c>
      <c r="E45" s="10" t="n"/>
      <c r="F45" s="9" t="n"/>
      <c r="G45" s="10" t="n"/>
      <c r="H45" s="14">
        <f>IF($A45="","",SUMIFS(Locations!$D$5:$D$204,Locations!$C$5:$C$204,$D45))</f>
        <v/>
      </c>
      <c r="I45" s="17">
        <f>IF($A45="","",IFERROR($H45/$G45,""))</f>
        <v/>
      </c>
      <c r="J45" s="14">
        <f>IF($A45="","",COUNTIFS(Locations!$C$5:$C$204,$D45,Locations!$D$5:$D$204,"&gt;0"))</f>
        <v/>
      </c>
      <c r="K45" s="12">
        <f>IF($A45="","",IF(COUNTIF(Layout!$D$5:$D$204,$D45)&gt;1,"⚠ this bin code is defined twice",IF(AND($G45&gt;0,$H45&gt;$G45),"⚠ over capacity by "&amp;($H45-$G45)&amp;" units",IF($E45="","⚠ no pick sequence — it cannot be sequenced",IF($H45=0,"empty",IF($J45&gt;1,"mixed — "&amp;$J45&amp;" SKUs share this bin","in use"))))))</f>
        <v/>
      </c>
    </row>
    <row r="46">
      <c r="A46" s="9" t="n"/>
      <c r="B46" s="10" t="n"/>
      <c r="C46" s="9" t="n"/>
      <c r="D46" s="18">
        <f>IF($A46="","",$A46&amp;"-"&amp;TEXT($B46,"00")&amp;"-"&amp;$C46)</f>
        <v/>
      </c>
      <c r="E46" s="10" t="n"/>
      <c r="F46" s="9" t="n"/>
      <c r="G46" s="10" t="n"/>
      <c r="H46" s="14">
        <f>IF($A46="","",SUMIFS(Locations!$D$5:$D$204,Locations!$C$5:$C$204,$D46))</f>
        <v/>
      </c>
      <c r="I46" s="17">
        <f>IF($A46="","",IFERROR($H46/$G46,""))</f>
        <v/>
      </c>
      <c r="J46" s="14">
        <f>IF($A46="","",COUNTIFS(Locations!$C$5:$C$204,$D46,Locations!$D$5:$D$204,"&gt;0"))</f>
        <v/>
      </c>
      <c r="K46" s="12">
        <f>IF($A46="","",IF(COUNTIF(Layout!$D$5:$D$204,$D46)&gt;1,"⚠ this bin code is defined twice",IF(AND($G46&gt;0,$H46&gt;$G46),"⚠ over capacity by "&amp;($H46-$G46)&amp;" units",IF($E46="","⚠ no pick sequence — it cannot be sequenced",IF($H46=0,"empty",IF($J46&gt;1,"mixed — "&amp;$J46&amp;" SKUs share this bin","in use"))))))</f>
        <v/>
      </c>
    </row>
    <row r="47">
      <c r="A47" s="9" t="n"/>
      <c r="B47" s="10" t="n"/>
      <c r="C47" s="9" t="n"/>
      <c r="D47" s="18">
        <f>IF($A47="","",$A47&amp;"-"&amp;TEXT($B47,"00")&amp;"-"&amp;$C47)</f>
        <v/>
      </c>
      <c r="E47" s="10" t="n"/>
      <c r="F47" s="9" t="n"/>
      <c r="G47" s="10" t="n"/>
      <c r="H47" s="14">
        <f>IF($A47="","",SUMIFS(Locations!$D$5:$D$204,Locations!$C$5:$C$204,$D47))</f>
        <v/>
      </c>
      <c r="I47" s="17">
        <f>IF($A47="","",IFERROR($H47/$G47,""))</f>
        <v/>
      </c>
      <c r="J47" s="14">
        <f>IF($A47="","",COUNTIFS(Locations!$C$5:$C$204,$D47,Locations!$D$5:$D$204,"&gt;0"))</f>
        <v/>
      </c>
      <c r="K47" s="12">
        <f>IF($A47="","",IF(COUNTIF(Layout!$D$5:$D$204,$D47)&gt;1,"⚠ this bin code is defined twice",IF(AND($G47&gt;0,$H47&gt;$G47),"⚠ over capacity by "&amp;($H47-$G47)&amp;" units",IF($E47="","⚠ no pick sequence — it cannot be sequenced",IF($H47=0,"empty",IF($J47&gt;1,"mixed — "&amp;$J47&amp;" SKUs share this bin","in use"))))))</f>
        <v/>
      </c>
    </row>
    <row r="48">
      <c r="A48" s="9" t="n"/>
      <c r="B48" s="10" t="n"/>
      <c r="C48" s="9" t="n"/>
      <c r="D48" s="18">
        <f>IF($A48="","",$A48&amp;"-"&amp;TEXT($B48,"00")&amp;"-"&amp;$C48)</f>
        <v/>
      </c>
      <c r="E48" s="10" t="n"/>
      <c r="F48" s="9" t="n"/>
      <c r="G48" s="10" t="n"/>
      <c r="H48" s="14">
        <f>IF($A48="","",SUMIFS(Locations!$D$5:$D$204,Locations!$C$5:$C$204,$D48))</f>
        <v/>
      </c>
      <c r="I48" s="17">
        <f>IF($A48="","",IFERROR($H48/$G48,""))</f>
        <v/>
      </c>
      <c r="J48" s="14">
        <f>IF($A48="","",COUNTIFS(Locations!$C$5:$C$204,$D48,Locations!$D$5:$D$204,"&gt;0"))</f>
        <v/>
      </c>
      <c r="K48" s="12">
        <f>IF($A48="","",IF(COUNTIF(Layout!$D$5:$D$204,$D48)&gt;1,"⚠ this bin code is defined twice",IF(AND($G48&gt;0,$H48&gt;$G48),"⚠ over capacity by "&amp;($H48-$G48)&amp;" units",IF($E48="","⚠ no pick sequence — it cannot be sequenced",IF($H48=0,"empty",IF($J48&gt;1,"mixed — "&amp;$J48&amp;" SKUs share this bin","in use"))))))</f>
        <v/>
      </c>
    </row>
    <row r="49">
      <c r="A49" s="9" t="n"/>
      <c r="B49" s="10" t="n"/>
      <c r="C49" s="9" t="n"/>
      <c r="D49" s="18">
        <f>IF($A49="","",$A49&amp;"-"&amp;TEXT($B49,"00")&amp;"-"&amp;$C49)</f>
        <v/>
      </c>
      <c r="E49" s="10" t="n"/>
      <c r="F49" s="9" t="n"/>
      <c r="G49" s="10" t="n"/>
      <c r="H49" s="14">
        <f>IF($A49="","",SUMIFS(Locations!$D$5:$D$204,Locations!$C$5:$C$204,$D49))</f>
        <v/>
      </c>
      <c r="I49" s="17">
        <f>IF($A49="","",IFERROR($H49/$G49,""))</f>
        <v/>
      </c>
      <c r="J49" s="14">
        <f>IF($A49="","",COUNTIFS(Locations!$C$5:$C$204,$D49,Locations!$D$5:$D$204,"&gt;0"))</f>
        <v/>
      </c>
      <c r="K49" s="12">
        <f>IF($A49="","",IF(COUNTIF(Layout!$D$5:$D$204,$D49)&gt;1,"⚠ this bin code is defined twice",IF(AND($G49&gt;0,$H49&gt;$G49),"⚠ over capacity by "&amp;($H49-$G49)&amp;" units",IF($E49="","⚠ no pick sequence — it cannot be sequenced",IF($H49=0,"empty",IF($J49&gt;1,"mixed — "&amp;$J49&amp;" SKUs share this bin","in use"))))))</f>
        <v/>
      </c>
    </row>
    <row r="50">
      <c r="A50" s="9" t="n"/>
      <c r="B50" s="10" t="n"/>
      <c r="C50" s="9" t="n"/>
      <c r="D50" s="18">
        <f>IF($A50="","",$A50&amp;"-"&amp;TEXT($B50,"00")&amp;"-"&amp;$C50)</f>
        <v/>
      </c>
      <c r="E50" s="10" t="n"/>
      <c r="F50" s="9" t="n"/>
      <c r="G50" s="10" t="n"/>
      <c r="H50" s="14">
        <f>IF($A50="","",SUMIFS(Locations!$D$5:$D$204,Locations!$C$5:$C$204,$D50))</f>
        <v/>
      </c>
      <c r="I50" s="17">
        <f>IF($A50="","",IFERROR($H50/$G50,""))</f>
        <v/>
      </c>
      <c r="J50" s="14">
        <f>IF($A50="","",COUNTIFS(Locations!$C$5:$C$204,$D50,Locations!$D$5:$D$204,"&gt;0"))</f>
        <v/>
      </c>
      <c r="K50" s="12">
        <f>IF($A50="","",IF(COUNTIF(Layout!$D$5:$D$204,$D50)&gt;1,"⚠ this bin code is defined twice",IF(AND($G50&gt;0,$H50&gt;$G50),"⚠ over capacity by "&amp;($H50-$G50)&amp;" units",IF($E50="","⚠ no pick sequence — it cannot be sequenced",IF($H50=0,"empty",IF($J50&gt;1,"mixed — "&amp;$J50&amp;" SKUs share this bin","in use"))))))</f>
        <v/>
      </c>
    </row>
    <row r="51">
      <c r="A51" s="9" t="n"/>
      <c r="B51" s="10" t="n"/>
      <c r="C51" s="9" t="n"/>
      <c r="D51" s="18">
        <f>IF($A51="","",$A51&amp;"-"&amp;TEXT($B51,"00")&amp;"-"&amp;$C51)</f>
        <v/>
      </c>
      <c r="E51" s="10" t="n"/>
      <c r="F51" s="9" t="n"/>
      <c r="G51" s="10" t="n"/>
      <c r="H51" s="14">
        <f>IF($A51="","",SUMIFS(Locations!$D$5:$D$204,Locations!$C$5:$C$204,$D51))</f>
        <v/>
      </c>
      <c r="I51" s="17">
        <f>IF($A51="","",IFERROR($H51/$G51,""))</f>
        <v/>
      </c>
      <c r="J51" s="14">
        <f>IF($A51="","",COUNTIFS(Locations!$C$5:$C$204,$D51,Locations!$D$5:$D$204,"&gt;0"))</f>
        <v/>
      </c>
      <c r="K51" s="12">
        <f>IF($A51="","",IF(COUNTIF(Layout!$D$5:$D$204,$D51)&gt;1,"⚠ this bin code is defined twice",IF(AND($G51&gt;0,$H51&gt;$G51),"⚠ over capacity by "&amp;($H51-$G51)&amp;" units",IF($E51="","⚠ no pick sequence — it cannot be sequenced",IF($H51=0,"empty",IF($J51&gt;1,"mixed — "&amp;$J51&amp;" SKUs share this bin","in use"))))))</f>
        <v/>
      </c>
    </row>
    <row r="52">
      <c r="A52" s="9" t="n"/>
      <c r="B52" s="10" t="n"/>
      <c r="C52" s="9" t="n"/>
      <c r="D52" s="18">
        <f>IF($A52="","",$A52&amp;"-"&amp;TEXT($B52,"00")&amp;"-"&amp;$C52)</f>
        <v/>
      </c>
      <c r="E52" s="10" t="n"/>
      <c r="F52" s="9" t="n"/>
      <c r="G52" s="10" t="n"/>
      <c r="H52" s="14">
        <f>IF($A52="","",SUMIFS(Locations!$D$5:$D$204,Locations!$C$5:$C$204,$D52))</f>
        <v/>
      </c>
      <c r="I52" s="17">
        <f>IF($A52="","",IFERROR($H52/$G52,""))</f>
        <v/>
      </c>
      <c r="J52" s="14">
        <f>IF($A52="","",COUNTIFS(Locations!$C$5:$C$204,$D52,Locations!$D$5:$D$204,"&gt;0"))</f>
        <v/>
      </c>
      <c r="K52" s="12">
        <f>IF($A52="","",IF(COUNTIF(Layout!$D$5:$D$204,$D52)&gt;1,"⚠ this bin code is defined twice",IF(AND($G52&gt;0,$H52&gt;$G52),"⚠ over capacity by "&amp;($H52-$G52)&amp;" units",IF($E52="","⚠ no pick sequence — it cannot be sequenced",IF($H52=0,"empty",IF($J52&gt;1,"mixed — "&amp;$J52&amp;" SKUs share this bin","in use"))))))</f>
        <v/>
      </c>
    </row>
    <row r="53">
      <c r="A53" s="9" t="n"/>
      <c r="B53" s="10" t="n"/>
      <c r="C53" s="9" t="n"/>
      <c r="D53" s="18">
        <f>IF($A53="","",$A53&amp;"-"&amp;TEXT($B53,"00")&amp;"-"&amp;$C53)</f>
        <v/>
      </c>
      <c r="E53" s="10" t="n"/>
      <c r="F53" s="9" t="n"/>
      <c r="G53" s="10" t="n"/>
      <c r="H53" s="14">
        <f>IF($A53="","",SUMIFS(Locations!$D$5:$D$204,Locations!$C$5:$C$204,$D53))</f>
        <v/>
      </c>
      <c r="I53" s="17">
        <f>IF($A53="","",IFERROR($H53/$G53,""))</f>
        <v/>
      </c>
      <c r="J53" s="14">
        <f>IF($A53="","",COUNTIFS(Locations!$C$5:$C$204,$D53,Locations!$D$5:$D$204,"&gt;0"))</f>
        <v/>
      </c>
      <c r="K53" s="12">
        <f>IF($A53="","",IF(COUNTIF(Layout!$D$5:$D$204,$D53)&gt;1,"⚠ this bin code is defined twice",IF(AND($G53&gt;0,$H53&gt;$G53),"⚠ over capacity by "&amp;($H53-$G53)&amp;" units",IF($E53="","⚠ no pick sequence — it cannot be sequenced",IF($H53=0,"empty",IF($J53&gt;1,"mixed — "&amp;$J53&amp;" SKUs share this bin","in use"))))))</f>
        <v/>
      </c>
    </row>
    <row r="54">
      <c r="A54" s="9" t="n"/>
      <c r="B54" s="10" t="n"/>
      <c r="C54" s="9" t="n"/>
      <c r="D54" s="18">
        <f>IF($A54="","",$A54&amp;"-"&amp;TEXT($B54,"00")&amp;"-"&amp;$C54)</f>
        <v/>
      </c>
      <c r="E54" s="10" t="n"/>
      <c r="F54" s="9" t="n"/>
      <c r="G54" s="10" t="n"/>
      <c r="H54" s="14">
        <f>IF($A54="","",SUMIFS(Locations!$D$5:$D$204,Locations!$C$5:$C$204,$D54))</f>
        <v/>
      </c>
      <c r="I54" s="17">
        <f>IF($A54="","",IFERROR($H54/$G54,""))</f>
        <v/>
      </c>
      <c r="J54" s="14">
        <f>IF($A54="","",COUNTIFS(Locations!$C$5:$C$204,$D54,Locations!$D$5:$D$204,"&gt;0"))</f>
        <v/>
      </c>
      <c r="K54" s="12">
        <f>IF($A54="","",IF(COUNTIF(Layout!$D$5:$D$204,$D54)&gt;1,"⚠ this bin code is defined twice",IF(AND($G54&gt;0,$H54&gt;$G54),"⚠ over capacity by "&amp;($H54-$G54)&amp;" units",IF($E54="","⚠ no pick sequence — it cannot be sequenced",IF($H54=0,"empty",IF($J54&gt;1,"mixed — "&amp;$J54&amp;" SKUs share this bin","in use"))))))</f>
        <v/>
      </c>
    </row>
    <row r="55">
      <c r="A55" s="9" t="n"/>
      <c r="B55" s="10" t="n"/>
      <c r="C55" s="9" t="n"/>
      <c r="D55" s="18">
        <f>IF($A55="","",$A55&amp;"-"&amp;TEXT($B55,"00")&amp;"-"&amp;$C55)</f>
        <v/>
      </c>
      <c r="E55" s="10" t="n"/>
      <c r="F55" s="9" t="n"/>
      <c r="G55" s="10" t="n"/>
      <c r="H55" s="14">
        <f>IF($A55="","",SUMIFS(Locations!$D$5:$D$204,Locations!$C$5:$C$204,$D55))</f>
        <v/>
      </c>
      <c r="I55" s="17">
        <f>IF($A55="","",IFERROR($H55/$G55,""))</f>
        <v/>
      </c>
      <c r="J55" s="14">
        <f>IF($A55="","",COUNTIFS(Locations!$C$5:$C$204,$D55,Locations!$D$5:$D$204,"&gt;0"))</f>
        <v/>
      </c>
      <c r="K55" s="12">
        <f>IF($A55="","",IF(COUNTIF(Layout!$D$5:$D$204,$D55)&gt;1,"⚠ this bin code is defined twice",IF(AND($G55&gt;0,$H55&gt;$G55),"⚠ over capacity by "&amp;($H55-$G55)&amp;" units",IF($E55="","⚠ no pick sequence — it cannot be sequenced",IF($H55=0,"empty",IF($J55&gt;1,"mixed — "&amp;$J55&amp;" SKUs share this bin","in use"))))))</f>
        <v/>
      </c>
    </row>
    <row r="56">
      <c r="A56" s="9" t="n"/>
      <c r="B56" s="10" t="n"/>
      <c r="C56" s="9" t="n"/>
      <c r="D56" s="18">
        <f>IF($A56="","",$A56&amp;"-"&amp;TEXT($B56,"00")&amp;"-"&amp;$C56)</f>
        <v/>
      </c>
      <c r="E56" s="10" t="n"/>
      <c r="F56" s="9" t="n"/>
      <c r="G56" s="10" t="n"/>
      <c r="H56" s="14">
        <f>IF($A56="","",SUMIFS(Locations!$D$5:$D$204,Locations!$C$5:$C$204,$D56))</f>
        <v/>
      </c>
      <c r="I56" s="17">
        <f>IF($A56="","",IFERROR($H56/$G56,""))</f>
        <v/>
      </c>
      <c r="J56" s="14">
        <f>IF($A56="","",COUNTIFS(Locations!$C$5:$C$204,$D56,Locations!$D$5:$D$204,"&gt;0"))</f>
        <v/>
      </c>
      <c r="K56" s="12">
        <f>IF($A56="","",IF(COUNTIF(Layout!$D$5:$D$204,$D56)&gt;1,"⚠ this bin code is defined twice",IF(AND($G56&gt;0,$H56&gt;$G56),"⚠ over capacity by "&amp;($H56-$G56)&amp;" units",IF($E56="","⚠ no pick sequence — it cannot be sequenced",IF($H56=0,"empty",IF($J56&gt;1,"mixed — "&amp;$J56&amp;" SKUs share this bin","in use"))))))</f>
        <v/>
      </c>
    </row>
    <row r="57">
      <c r="A57" s="9" t="n"/>
      <c r="B57" s="10" t="n"/>
      <c r="C57" s="9" t="n"/>
      <c r="D57" s="18">
        <f>IF($A57="","",$A57&amp;"-"&amp;TEXT($B57,"00")&amp;"-"&amp;$C57)</f>
        <v/>
      </c>
      <c r="E57" s="10" t="n"/>
      <c r="F57" s="9" t="n"/>
      <c r="G57" s="10" t="n"/>
      <c r="H57" s="14">
        <f>IF($A57="","",SUMIFS(Locations!$D$5:$D$204,Locations!$C$5:$C$204,$D57))</f>
        <v/>
      </c>
      <c r="I57" s="17">
        <f>IF($A57="","",IFERROR($H57/$G57,""))</f>
        <v/>
      </c>
      <c r="J57" s="14">
        <f>IF($A57="","",COUNTIFS(Locations!$C$5:$C$204,$D57,Locations!$D$5:$D$204,"&gt;0"))</f>
        <v/>
      </c>
      <c r="K57" s="12">
        <f>IF($A57="","",IF(COUNTIF(Layout!$D$5:$D$204,$D57)&gt;1,"⚠ this bin code is defined twice",IF(AND($G57&gt;0,$H57&gt;$G57),"⚠ over capacity by "&amp;($H57-$G57)&amp;" units",IF($E57="","⚠ no pick sequence — it cannot be sequenced",IF($H57=0,"empty",IF($J57&gt;1,"mixed — "&amp;$J57&amp;" SKUs share this bin","in use"))))))</f>
        <v/>
      </c>
    </row>
    <row r="58">
      <c r="A58" s="9" t="n"/>
      <c r="B58" s="10" t="n"/>
      <c r="C58" s="9" t="n"/>
      <c r="D58" s="18">
        <f>IF($A58="","",$A58&amp;"-"&amp;TEXT($B58,"00")&amp;"-"&amp;$C58)</f>
        <v/>
      </c>
      <c r="E58" s="10" t="n"/>
      <c r="F58" s="9" t="n"/>
      <c r="G58" s="10" t="n"/>
      <c r="H58" s="14">
        <f>IF($A58="","",SUMIFS(Locations!$D$5:$D$204,Locations!$C$5:$C$204,$D58))</f>
        <v/>
      </c>
      <c r="I58" s="17">
        <f>IF($A58="","",IFERROR($H58/$G58,""))</f>
        <v/>
      </c>
      <c r="J58" s="14">
        <f>IF($A58="","",COUNTIFS(Locations!$C$5:$C$204,$D58,Locations!$D$5:$D$204,"&gt;0"))</f>
        <v/>
      </c>
      <c r="K58" s="12">
        <f>IF($A58="","",IF(COUNTIF(Layout!$D$5:$D$204,$D58)&gt;1,"⚠ this bin code is defined twice",IF(AND($G58&gt;0,$H58&gt;$G58),"⚠ over capacity by "&amp;($H58-$G58)&amp;" units",IF($E58="","⚠ no pick sequence — it cannot be sequenced",IF($H58=0,"empty",IF($J58&gt;1,"mixed — "&amp;$J58&amp;" SKUs share this bin","in use"))))))</f>
        <v/>
      </c>
    </row>
    <row r="59">
      <c r="A59" s="9" t="n"/>
      <c r="B59" s="10" t="n"/>
      <c r="C59" s="9" t="n"/>
      <c r="D59" s="18">
        <f>IF($A59="","",$A59&amp;"-"&amp;TEXT($B59,"00")&amp;"-"&amp;$C59)</f>
        <v/>
      </c>
      <c r="E59" s="10" t="n"/>
      <c r="F59" s="9" t="n"/>
      <c r="G59" s="10" t="n"/>
      <c r="H59" s="14">
        <f>IF($A59="","",SUMIFS(Locations!$D$5:$D$204,Locations!$C$5:$C$204,$D59))</f>
        <v/>
      </c>
      <c r="I59" s="17">
        <f>IF($A59="","",IFERROR($H59/$G59,""))</f>
        <v/>
      </c>
      <c r="J59" s="14">
        <f>IF($A59="","",COUNTIFS(Locations!$C$5:$C$204,$D59,Locations!$D$5:$D$204,"&gt;0"))</f>
        <v/>
      </c>
      <c r="K59" s="12">
        <f>IF($A59="","",IF(COUNTIF(Layout!$D$5:$D$204,$D59)&gt;1,"⚠ this bin code is defined twice",IF(AND($G59&gt;0,$H59&gt;$G59),"⚠ over capacity by "&amp;($H59-$G59)&amp;" units",IF($E59="","⚠ no pick sequence — it cannot be sequenced",IF($H59=0,"empty",IF($J59&gt;1,"mixed — "&amp;$J59&amp;" SKUs share this bin","in use"))))))</f>
        <v/>
      </c>
    </row>
    <row r="60">
      <c r="A60" s="9" t="n"/>
      <c r="B60" s="10" t="n"/>
      <c r="C60" s="9" t="n"/>
      <c r="D60" s="18">
        <f>IF($A60="","",$A60&amp;"-"&amp;TEXT($B60,"00")&amp;"-"&amp;$C60)</f>
        <v/>
      </c>
      <c r="E60" s="10" t="n"/>
      <c r="F60" s="9" t="n"/>
      <c r="G60" s="10" t="n"/>
      <c r="H60" s="14">
        <f>IF($A60="","",SUMIFS(Locations!$D$5:$D$204,Locations!$C$5:$C$204,$D60))</f>
        <v/>
      </c>
      <c r="I60" s="17">
        <f>IF($A60="","",IFERROR($H60/$G60,""))</f>
        <v/>
      </c>
      <c r="J60" s="14">
        <f>IF($A60="","",COUNTIFS(Locations!$C$5:$C$204,$D60,Locations!$D$5:$D$204,"&gt;0"))</f>
        <v/>
      </c>
      <c r="K60" s="12">
        <f>IF($A60="","",IF(COUNTIF(Layout!$D$5:$D$204,$D60)&gt;1,"⚠ this bin code is defined twice",IF(AND($G60&gt;0,$H60&gt;$G60),"⚠ over capacity by "&amp;($H60-$G60)&amp;" units",IF($E60="","⚠ no pick sequence — it cannot be sequenced",IF($H60=0,"empty",IF($J60&gt;1,"mixed — "&amp;$J60&amp;" SKUs share this bin","in use"))))))</f>
        <v/>
      </c>
    </row>
    <row r="61">
      <c r="A61" s="9" t="n"/>
      <c r="B61" s="10" t="n"/>
      <c r="C61" s="9" t="n"/>
      <c r="D61" s="18">
        <f>IF($A61="","",$A61&amp;"-"&amp;TEXT($B61,"00")&amp;"-"&amp;$C61)</f>
        <v/>
      </c>
      <c r="E61" s="10" t="n"/>
      <c r="F61" s="9" t="n"/>
      <c r="G61" s="10" t="n"/>
      <c r="H61" s="14">
        <f>IF($A61="","",SUMIFS(Locations!$D$5:$D$204,Locations!$C$5:$C$204,$D61))</f>
        <v/>
      </c>
      <c r="I61" s="17">
        <f>IF($A61="","",IFERROR($H61/$G61,""))</f>
        <v/>
      </c>
      <c r="J61" s="14">
        <f>IF($A61="","",COUNTIFS(Locations!$C$5:$C$204,$D61,Locations!$D$5:$D$204,"&gt;0"))</f>
        <v/>
      </c>
      <c r="K61" s="12">
        <f>IF($A61="","",IF(COUNTIF(Layout!$D$5:$D$204,$D61)&gt;1,"⚠ this bin code is defined twice",IF(AND($G61&gt;0,$H61&gt;$G61),"⚠ over capacity by "&amp;($H61-$G61)&amp;" units",IF($E61="","⚠ no pick sequence — it cannot be sequenced",IF($H61=0,"empty",IF($J61&gt;1,"mixed — "&amp;$J61&amp;" SKUs share this bin","in use"))))))</f>
        <v/>
      </c>
    </row>
    <row r="62">
      <c r="A62" s="9" t="n"/>
      <c r="B62" s="10" t="n"/>
      <c r="C62" s="9" t="n"/>
      <c r="D62" s="18">
        <f>IF($A62="","",$A62&amp;"-"&amp;TEXT($B62,"00")&amp;"-"&amp;$C62)</f>
        <v/>
      </c>
      <c r="E62" s="10" t="n"/>
      <c r="F62" s="9" t="n"/>
      <c r="G62" s="10" t="n"/>
      <c r="H62" s="14">
        <f>IF($A62="","",SUMIFS(Locations!$D$5:$D$204,Locations!$C$5:$C$204,$D62))</f>
        <v/>
      </c>
      <c r="I62" s="17">
        <f>IF($A62="","",IFERROR($H62/$G62,""))</f>
        <v/>
      </c>
      <c r="J62" s="14">
        <f>IF($A62="","",COUNTIFS(Locations!$C$5:$C$204,$D62,Locations!$D$5:$D$204,"&gt;0"))</f>
        <v/>
      </c>
      <c r="K62" s="12">
        <f>IF($A62="","",IF(COUNTIF(Layout!$D$5:$D$204,$D62)&gt;1,"⚠ this bin code is defined twice",IF(AND($G62&gt;0,$H62&gt;$G62),"⚠ over capacity by "&amp;($H62-$G62)&amp;" units",IF($E62="","⚠ no pick sequence — it cannot be sequenced",IF($H62=0,"empty",IF($J62&gt;1,"mixed — "&amp;$J62&amp;" SKUs share this bin","in use"))))))</f>
        <v/>
      </c>
    </row>
    <row r="63">
      <c r="A63" s="9" t="n"/>
      <c r="B63" s="10" t="n"/>
      <c r="C63" s="9" t="n"/>
      <c r="D63" s="18">
        <f>IF($A63="","",$A63&amp;"-"&amp;TEXT($B63,"00")&amp;"-"&amp;$C63)</f>
        <v/>
      </c>
      <c r="E63" s="10" t="n"/>
      <c r="F63" s="9" t="n"/>
      <c r="G63" s="10" t="n"/>
      <c r="H63" s="14">
        <f>IF($A63="","",SUMIFS(Locations!$D$5:$D$204,Locations!$C$5:$C$204,$D63))</f>
        <v/>
      </c>
      <c r="I63" s="17">
        <f>IF($A63="","",IFERROR($H63/$G63,""))</f>
        <v/>
      </c>
      <c r="J63" s="14">
        <f>IF($A63="","",COUNTIFS(Locations!$C$5:$C$204,$D63,Locations!$D$5:$D$204,"&gt;0"))</f>
        <v/>
      </c>
      <c r="K63" s="12">
        <f>IF($A63="","",IF(COUNTIF(Layout!$D$5:$D$204,$D63)&gt;1,"⚠ this bin code is defined twice",IF(AND($G63&gt;0,$H63&gt;$G63),"⚠ over capacity by "&amp;($H63-$G63)&amp;" units",IF($E63="","⚠ no pick sequence — it cannot be sequenced",IF($H63=0,"empty",IF($J63&gt;1,"mixed — "&amp;$J63&amp;" SKUs share this bin","in use"))))))</f>
        <v/>
      </c>
    </row>
    <row r="64">
      <c r="A64" s="9" t="n"/>
      <c r="B64" s="10" t="n"/>
      <c r="C64" s="9" t="n"/>
      <c r="D64" s="18">
        <f>IF($A64="","",$A64&amp;"-"&amp;TEXT($B64,"00")&amp;"-"&amp;$C64)</f>
        <v/>
      </c>
      <c r="E64" s="10" t="n"/>
      <c r="F64" s="9" t="n"/>
      <c r="G64" s="10" t="n"/>
      <c r="H64" s="14">
        <f>IF($A64="","",SUMIFS(Locations!$D$5:$D$204,Locations!$C$5:$C$204,$D64))</f>
        <v/>
      </c>
      <c r="I64" s="17">
        <f>IF($A64="","",IFERROR($H64/$G64,""))</f>
        <v/>
      </c>
      <c r="J64" s="14">
        <f>IF($A64="","",COUNTIFS(Locations!$C$5:$C$204,$D64,Locations!$D$5:$D$204,"&gt;0"))</f>
        <v/>
      </c>
      <c r="K64" s="12">
        <f>IF($A64="","",IF(COUNTIF(Layout!$D$5:$D$204,$D64)&gt;1,"⚠ this bin code is defined twice",IF(AND($G64&gt;0,$H64&gt;$G64),"⚠ over capacity by "&amp;($H64-$G64)&amp;" units",IF($E64="","⚠ no pick sequence — it cannot be sequenced",IF($H64=0,"empty",IF($J64&gt;1,"mixed — "&amp;$J64&amp;" SKUs share this bin","in use"))))))</f>
        <v/>
      </c>
    </row>
    <row r="65">
      <c r="A65" s="9" t="n"/>
      <c r="B65" s="10" t="n"/>
      <c r="C65" s="9" t="n"/>
      <c r="D65" s="18">
        <f>IF($A65="","",$A65&amp;"-"&amp;TEXT($B65,"00")&amp;"-"&amp;$C65)</f>
        <v/>
      </c>
      <c r="E65" s="10" t="n"/>
      <c r="F65" s="9" t="n"/>
      <c r="G65" s="10" t="n"/>
      <c r="H65" s="14">
        <f>IF($A65="","",SUMIFS(Locations!$D$5:$D$204,Locations!$C$5:$C$204,$D65))</f>
        <v/>
      </c>
      <c r="I65" s="17">
        <f>IF($A65="","",IFERROR($H65/$G65,""))</f>
        <v/>
      </c>
      <c r="J65" s="14">
        <f>IF($A65="","",COUNTIFS(Locations!$C$5:$C$204,$D65,Locations!$D$5:$D$204,"&gt;0"))</f>
        <v/>
      </c>
      <c r="K65" s="12">
        <f>IF($A65="","",IF(COUNTIF(Layout!$D$5:$D$204,$D65)&gt;1,"⚠ this bin code is defined twice",IF(AND($G65&gt;0,$H65&gt;$G65),"⚠ over capacity by "&amp;($H65-$G65)&amp;" units",IF($E65="","⚠ no pick sequence — it cannot be sequenced",IF($H65=0,"empty",IF($J65&gt;1,"mixed — "&amp;$J65&amp;" SKUs share this bin","in use"))))))</f>
        <v/>
      </c>
    </row>
    <row r="66">
      <c r="A66" s="9" t="n"/>
      <c r="B66" s="10" t="n"/>
      <c r="C66" s="9" t="n"/>
      <c r="D66" s="18">
        <f>IF($A66="","",$A66&amp;"-"&amp;TEXT($B66,"00")&amp;"-"&amp;$C66)</f>
        <v/>
      </c>
      <c r="E66" s="10" t="n"/>
      <c r="F66" s="9" t="n"/>
      <c r="G66" s="10" t="n"/>
      <c r="H66" s="14">
        <f>IF($A66="","",SUMIFS(Locations!$D$5:$D$204,Locations!$C$5:$C$204,$D66))</f>
        <v/>
      </c>
      <c r="I66" s="17">
        <f>IF($A66="","",IFERROR($H66/$G66,""))</f>
        <v/>
      </c>
      <c r="J66" s="14">
        <f>IF($A66="","",COUNTIFS(Locations!$C$5:$C$204,$D66,Locations!$D$5:$D$204,"&gt;0"))</f>
        <v/>
      </c>
      <c r="K66" s="12">
        <f>IF($A66="","",IF(COUNTIF(Layout!$D$5:$D$204,$D66)&gt;1,"⚠ this bin code is defined twice",IF(AND($G66&gt;0,$H66&gt;$G66),"⚠ over capacity by "&amp;($H66-$G66)&amp;" units",IF($E66="","⚠ no pick sequence — it cannot be sequenced",IF($H66=0,"empty",IF($J66&gt;1,"mixed — "&amp;$J66&amp;" SKUs share this bin","in use"))))))</f>
        <v/>
      </c>
    </row>
    <row r="67">
      <c r="A67" s="9" t="n"/>
      <c r="B67" s="10" t="n"/>
      <c r="C67" s="9" t="n"/>
      <c r="D67" s="18">
        <f>IF($A67="","",$A67&amp;"-"&amp;TEXT($B67,"00")&amp;"-"&amp;$C67)</f>
        <v/>
      </c>
      <c r="E67" s="10" t="n"/>
      <c r="F67" s="9" t="n"/>
      <c r="G67" s="10" t="n"/>
      <c r="H67" s="14">
        <f>IF($A67="","",SUMIFS(Locations!$D$5:$D$204,Locations!$C$5:$C$204,$D67))</f>
        <v/>
      </c>
      <c r="I67" s="17">
        <f>IF($A67="","",IFERROR($H67/$G67,""))</f>
        <v/>
      </c>
      <c r="J67" s="14">
        <f>IF($A67="","",COUNTIFS(Locations!$C$5:$C$204,$D67,Locations!$D$5:$D$204,"&gt;0"))</f>
        <v/>
      </c>
      <c r="K67" s="12">
        <f>IF($A67="","",IF(COUNTIF(Layout!$D$5:$D$204,$D67)&gt;1,"⚠ this bin code is defined twice",IF(AND($G67&gt;0,$H67&gt;$G67),"⚠ over capacity by "&amp;($H67-$G67)&amp;" units",IF($E67="","⚠ no pick sequence — it cannot be sequenced",IF($H67=0,"empty",IF($J67&gt;1,"mixed — "&amp;$J67&amp;" SKUs share this bin","in use"))))))</f>
        <v/>
      </c>
    </row>
    <row r="68">
      <c r="A68" s="9" t="n"/>
      <c r="B68" s="10" t="n"/>
      <c r="C68" s="9" t="n"/>
      <c r="D68" s="18">
        <f>IF($A68="","",$A68&amp;"-"&amp;TEXT($B68,"00")&amp;"-"&amp;$C68)</f>
        <v/>
      </c>
      <c r="E68" s="10" t="n"/>
      <c r="F68" s="9" t="n"/>
      <c r="G68" s="10" t="n"/>
      <c r="H68" s="14">
        <f>IF($A68="","",SUMIFS(Locations!$D$5:$D$204,Locations!$C$5:$C$204,$D68))</f>
        <v/>
      </c>
      <c r="I68" s="17">
        <f>IF($A68="","",IFERROR($H68/$G68,""))</f>
        <v/>
      </c>
      <c r="J68" s="14">
        <f>IF($A68="","",COUNTIFS(Locations!$C$5:$C$204,$D68,Locations!$D$5:$D$204,"&gt;0"))</f>
        <v/>
      </c>
      <c r="K68" s="12">
        <f>IF($A68="","",IF(COUNTIF(Layout!$D$5:$D$204,$D68)&gt;1,"⚠ this bin code is defined twice",IF(AND($G68&gt;0,$H68&gt;$G68),"⚠ over capacity by "&amp;($H68-$G68)&amp;" units",IF($E68="","⚠ no pick sequence — it cannot be sequenced",IF($H68=0,"empty",IF($J68&gt;1,"mixed — "&amp;$J68&amp;" SKUs share this bin","in use"))))))</f>
        <v/>
      </c>
    </row>
    <row r="69">
      <c r="A69" s="9" t="n"/>
      <c r="B69" s="10" t="n"/>
      <c r="C69" s="9" t="n"/>
      <c r="D69" s="18">
        <f>IF($A69="","",$A69&amp;"-"&amp;TEXT($B69,"00")&amp;"-"&amp;$C69)</f>
        <v/>
      </c>
      <c r="E69" s="10" t="n"/>
      <c r="F69" s="9" t="n"/>
      <c r="G69" s="10" t="n"/>
      <c r="H69" s="14">
        <f>IF($A69="","",SUMIFS(Locations!$D$5:$D$204,Locations!$C$5:$C$204,$D69))</f>
        <v/>
      </c>
      <c r="I69" s="17">
        <f>IF($A69="","",IFERROR($H69/$G69,""))</f>
        <v/>
      </c>
      <c r="J69" s="14">
        <f>IF($A69="","",COUNTIFS(Locations!$C$5:$C$204,$D69,Locations!$D$5:$D$204,"&gt;0"))</f>
        <v/>
      </c>
      <c r="K69" s="12">
        <f>IF($A69="","",IF(COUNTIF(Layout!$D$5:$D$204,$D69)&gt;1,"⚠ this bin code is defined twice",IF(AND($G69&gt;0,$H69&gt;$G69),"⚠ over capacity by "&amp;($H69-$G69)&amp;" units",IF($E69="","⚠ no pick sequence — it cannot be sequenced",IF($H69=0,"empty",IF($J69&gt;1,"mixed — "&amp;$J69&amp;" SKUs share this bin","in use"))))))</f>
        <v/>
      </c>
    </row>
    <row r="70">
      <c r="A70" s="9" t="n"/>
      <c r="B70" s="10" t="n"/>
      <c r="C70" s="9" t="n"/>
      <c r="D70" s="18">
        <f>IF($A70="","",$A70&amp;"-"&amp;TEXT($B70,"00")&amp;"-"&amp;$C70)</f>
        <v/>
      </c>
      <c r="E70" s="10" t="n"/>
      <c r="F70" s="9" t="n"/>
      <c r="G70" s="10" t="n"/>
      <c r="H70" s="14">
        <f>IF($A70="","",SUMIFS(Locations!$D$5:$D$204,Locations!$C$5:$C$204,$D70))</f>
        <v/>
      </c>
      <c r="I70" s="17">
        <f>IF($A70="","",IFERROR($H70/$G70,""))</f>
        <v/>
      </c>
      <c r="J70" s="14">
        <f>IF($A70="","",COUNTIFS(Locations!$C$5:$C$204,$D70,Locations!$D$5:$D$204,"&gt;0"))</f>
        <v/>
      </c>
      <c r="K70" s="12">
        <f>IF($A70="","",IF(COUNTIF(Layout!$D$5:$D$204,$D70)&gt;1,"⚠ this bin code is defined twice",IF(AND($G70&gt;0,$H70&gt;$G70),"⚠ over capacity by "&amp;($H70-$G70)&amp;" units",IF($E70="","⚠ no pick sequence — it cannot be sequenced",IF($H70=0,"empty",IF($J70&gt;1,"mixed — "&amp;$J70&amp;" SKUs share this bin","in use"))))))</f>
        <v/>
      </c>
    </row>
    <row r="71">
      <c r="A71" s="9" t="n"/>
      <c r="B71" s="10" t="n"/>
      <c r="C71" s="9" t="n"/>
      <c r="D71" s="18">
        <f>IF($A71="","",$A71&amp;"-"&amp;TEXT($B71,"00")&amp;"-"&amp;$C71)</f>
        <v/>
      </c>
      <c r="E71" s="10" t="n"/>
      <c r="F71" s="9" t="n"/>
      <c r="G71" s="10" t="n"/>
      <c r="H71" s="14">
        <f>IF($A71="","",SUMIFS(Locations!$D$5:$D$204,Locations!$C$5:$C$204,$D71))</f>
        <v/>
      </c>
      <c r="I71" s="17">
        <f>IF($A71="","",IFERROR($H71/$G71,""))</f>
        <v/>
      </c>
      <c r="J71" s="14">
        <f>IF($A71="","",COUNTIFS(Locations!$C$5:$C$204,$D71,Locations!$D$5:$D$204,"&gt;0"))</f>
        <v/>
      </c>
      <c r="K71" s="12">
        <f>IF($A71="","",IF(COUNTIF(Layout!$D$5:$D$204,$D71)&gt;1,"⚠ this bin code is defined twice",IF(AND($G71&gt;0,$H71&gt;$G71),"⚠ over capacity by "&amp;($H71-$G71)&amp;" units",IF($E71="","⚠ no pick sequence — it cannot be sequenced",IF($H71=0,"empty",IF($J71&gt;1,"mixed — "&amp;$J71&amp;" SKUs share this bin","in use"))))))</f>
        <v/>
      </c>
    </row>
    <row r="72">
      <c r="A72" s="9" t="n"/>
      <c r="B72" s="10" t="n"/>
      <c r="C72" s="9" t="n"/>
      <c r="D72" s="18">
        <f>IF($A72="","",$A72&amp;"-"&amp;TEXT($B72,"00")&amp;"-"&amp;$C72)</f>
        <v/>
      </c>
      <c r="E72" s="10" t="n"/>
      <c r="F72" s="9" t="n"/>
      <c r="G72" s="10" t="n"/>
      <c r="H72" s="14">
        <f>IF($A72="","",SUMIFS(Locations!$D$5:$D$204,Locations!$C$5:$C$204,$D72))</f>
        <v/>
      </c>
      <c r="I72" s="17">
        <f>IF($A72="","",IFERROR($H72/$G72,""))</f>
        <v/>
      </c>
      <c r="J72" s="14">
        <f>IF($A72="","",COUNTIFS(Locations!$C$5:$C$204,$D72,Locations!$D$5:$D$204,"&gt;0"))</f>
        <v/>
      </c>
      <c r="K72" s="12">
        <f>IF($A72="","",IF(COUNTIF(Layout!$D$5:$D$204,$D72)&gt;1,"⚠ this bin code is defined twice",IF(AND($G72&gt;0,$H72&gt;$G72),"⚠ over capacity by "&amp;($H72-$G72)&amp;" units",IF($E72="","⚠ no pick sequence — it cannot be sequenced",IF($H72=0,"empty",IF($J72&gt;1,"mixed — "&amp;$J72&amp;" SKUs share this bin","in use"))))))</f>
        <v/>
      </c>
    </row>
    <row r="73">
      <c r="A73" s="9" t="n"/>
      <c r="B73" s="10" t="n"/>
      <c r="C73" s="9" t="n"/>
      <c r="D73" s="18">
        <f>IF($A73="","",$A73&amp;"-"&amp;TEXT($B73,"00")&amp;"-"&amp;$C73)</f>
        <v/>
      </c>
      <c r="E73" s="10" t="n"/>
      <c r="F73" s="9" t="n"/>
      <c r="G73" s="10" t="n"/>
      <c r="H73" s="14">
        <f>IF($A73="","",SUMIFS(Locations!$D$5:$D$204,Locations!$C$5:$C$204,$D73))</f>
        <v/>
      </c>
      <c r="I73" s="17">
        <f>IF($A73="","",IFERROR($H73/$G73,""))</f>
        <v/>
      </c>
      <c r="J73" s="14">
        <f>IF($A73="","",COUNTIFS(Locations!$C$5:$C$204,$D73,Locations!$D$5:$D$204,"&gt;0"))</f>
        <v/>
      </c>
      <c r="K73" s="12">
        <f>IF($A73="","",IF(COUNTIF(Layout!$D$5:$D$204,$D73)&gt;1,"⚠ this bin code is defined twice",IF(AND($G73&gt;0,$H73&gt;$G73),"⚠ over capacity by "&amp;($H73-$G73)&amp;" units",IF($E73="","⚠ no pick sequence — it cannot be sequenced",IF($H73=0,"empty",IF($J73&gt;1,"mixed — "&amp;$J73&amp;" SKUs share this bin","in use"))))))</f>
        <v/>
      </c>
    </row>
    <row r="74">
      <c r="A74" s="9" t="n"/>
      <c r="B74" s="10" t="n"/>
      <c r="C74" s="9" t="n"/>
      <c r="D74" s="18">
        <f>IF($A74="","",$A74&amp;"-"&amp;TEXT($B74,"00")&amp;"-"&amp;$C74)</f>
        <v/>
      </c>
      <c r="E74" s="10" t="n"/>
      <c r="F74" s="9" t="n"/>
      <c r="G74" s="10" t="n"/>
      <c r="H74" s="14">
        <f>IF($A74="","",SUMIFS(Locations!$D$5:$D$204,Locations!$C$5:$C$204,$D74))</f>
        <v/>
      </c>
      <c r="I74" s="17">
        <f>IF($A74="","",IFERROR($H74/$G74,""))</f>
        <v/>
      </c>
      <c r="J74" s="14">
        <f>IF($A74="","",COUNTIFS(Locations!$C$5:$C$204,$D74,Locations!$D$5:$D$204,"&gt;0"))</f>
        <v/>
      </c>
      <c r="K74" s="12">
        <f>IF($A74="","",IF(COUNTIF(Layout!$D$5:$D$204,$D74)&gt;1,"⚠ this bin code is defined twice",IF(AND($G74&gt;0,$H74&gt;$G74),"⚠ over capacity by "&amp;($H74-$G74)&amp;" units",IF($E74="","⚠ no pick sequence — it cannot be sequenced",IF($H74=0,"empty",IF($J74&gt;1,"mixed — "&amp;$J74&amp;" SKUs share this bin","in use"))))))</f>
        <v/>
      </c>
    </row>
    <row r="75">
      <c r="A75" s="9" t="n"/>
      <c r="B75" s="10" t="n"/>
      <c r="C75" s="9" t="n"/>
      <c r="D75" s="18">
        <f>IF($A75="","",$A75&amp;"-"&amp;TEXT($B75,"00")&amp;"-"&amp;$C75)</f>
        <v/>
      </c>
      <c r="E75" s="10" t="n"/>
      <c r="F75" s="9" t="n"/>
      <c r="G75" s="10" t="n"/>
      <c r="H75" s="14">
        <f>IF($A75="","",SUMIFS(Locations!$D$5:$D$204,Locations!$C$5:$C$204,$D75))</f>
        <v/>
      </c>
      <c r="I75" s="17">
        <f>IF($A75="","",IFERROR($H75/$G75,""))</f>
        <v/>
      </c>
      <c r="J75" s="14">
        <f>IF($A75="","",COUNTIFS(Locations!$C$5:$C$204,$D75,Locations!$D$5:$D$204,"&gt;0"))</f>
        <v/>
      </c>
      <c r="K75" s="12">
        <f>IF($A75="","",IF(COUNTIF(Layout!$D$5:$D$204,$D75)&gt;1,"⚠ this bin code is defined twice",IF(AND($G75&gt;0,$H75&gt;$G75),"⚠ over capacity by "&amp;($H75-$G75)&amp;" units",IF($E75="","⚠ no pick sequence — it cannot be sequenced",IF($H75=0,"empty",IF($J75&gt;1,"mixed — "&amp;$J75&amp;" SKUs share this bin","in use"))))))</f>
        <v/>
      </c>
    </row>
    <row r="76">
      <c r="A76" s="9" t="n"/>
      <c r="B76" s="10" t="n"/>
      <c r="C76" s="9" t="n"/>
      <c r="D76" s="18">
        <f>IF($A76="","",$A76&amp;"-"&amp;TEXT($B76,"00")&amp;"-"&amp;$C76)</f>
        <v/>
      </c>
      <c r="E76" s="10" t="n"/>
      <c r="F76" s="9" t="n"/>
      <c r="G76" s="10" t="n"/>
      <c r="H76" s="14">
        <f>IF($A76="","",SUMIFS(Locations!$D$5:$D$204,Locations!$C$5:$C$204,$D76))</f>
        <v/>
      </c>
      <c r="I76" s="17">
        <f>IF($A76="","",IFERROR($H76/$G76,""))</f>
        <v/>
      </c>
      <c r="J76" s="14">
        <f>IF($A76="","",COUNTIFS(Locations!$C$5:$C$204,$D76,Locations!$D$5:$D$204,"&gt;0"))</f>
        <v/>
      </c>
      <c r="K76" s="12">
        <f>IF($A76="","",IF(COUNTIF(Layout!$D$5:$D$204,$D76)&gt;1,"⚠ this bin code is defined twice",IF(AND($G76&gt;0,$H76&gt;$G76),"⚠ over capacity by "&amp;($H76-$G76)&amp;" units",IF($E76="","⚠ no pick sequence — it cannot be sequenced",IF($H76=0,"empty",IF($J76&gt;1,"mixed — "&amp;$J76&amp;" SKUs share this bin","in use"))))))</f>
        <v/>
      </c>
    </row>
    <row r="77">
      <c r="A77" s="9" t="n"/>
      <c r="B77" s="10" t="n"/>
      <c r="C77" s="9" t="n"/>
      <c r="D77" s="18">
        <f>IF($A77="","",$A77&amp;"-"&amp;TEXT($B77,"00")&amp;"-"&amp;$C77)</f>
        <v/>
      </c>
      <c r="E77" s="10" t="n"/>
      <c r="F77" s="9" t="n"/>
      <c r="G77" s="10" t="n"/>
      <c r="H77" s="14">
        <f>IF($A77="","",SUMIFS(Locations!$D$5:$D$204,Locations!$C$5:$C$204,$D77))</f>
        <v/>
      </c>
      <c r="I77" s="17">
        <f>IF($A77="","",IFERROR($H77/$G77,""))</f>
        <v/>
      </c>
      <c r="J77" s="14">
        <f>IF($A77="","",COUNTIFS(Locations!$C$5:$C$204,$D77,Locations!$D$5:$D$204,"&gt;0"))</f>
        <v/>
      </c>
      <c r="K77" s="12">
        <f>IF($A77="","",IF(COUNTIF(Layout!$D$5:$D$204,$D77)&gt;1,"⚠ this bin code is defined twice",IF(AND($G77&gt;0,$H77&gt;$G77),"⚠ over capacity by "&amp;($H77-$G77)&amp;" units",IF($E77="","⚠ no pick sequence — it cannot be sequenced",IF($H77=0,"empty",IF($J77&gt;1,"mixed — "&amp;$J77&amp;" SKUs share this bin","in use"))))))</f>
        <v/>
      </c>
    </row>
    <row r="78">
      <c r="A78" s="9" t="n"/>
      <c r="B78" s="10" t="n"/>
      <c r="C78" s="9" t="n"/>
      <c r="D78" s="18">
        <f>IF($A78="","",$A78&amp;"-"&amp;TEXT($B78,"00")&amp;"-"&amp;$C78)</f>
        <v/>
      </c>
      <c r="E78" s="10" t="n"/>
      <c r="F78" s="9" t="n"/>
      <c r="G78" s="10" t="n"/>
      <c r="H78" s="14">
        <f>IF($A78="","",SUMIFS(Locations!$D$5:$D$204,Locations!$C$5:$C$204,$D78))</f>
        <v/>
      </c>
      <c r="I78" s="17">
        <f>IF($A78="","",IFERROR($H78/$G78,""))</f>
        <v/>
      </c>
      <c r="J78" s="14">
        <f>IF($A78="","",COUNTIFS(Locations!$C$5:$C$204,$D78,Locations!$D$5:$D$204,"&gt;0"))</f>
        <v/>
      </c>
      <c r="K78" s="12">
        <f>IF($A78="","",IF(COUNTIF(Layout!$D$5:$D$204,$D78)&gt;1,"⚠ this bin code is defined twice",IF(AND($G78&gt;0,$H78&gt;$G78),"⚠ over capacity by "&amp;($H78-$G78)&amp;" units",IF($E78="","⚠ no pick sequence — it cannot be sequenced",IF($H78=0,"empty",IF($J78&gt;1,"mixed — "&amp;$J78&amp;" SKUs share this bin","in use"))))))</f>
        <v/>
      </c>
    </row>
    <row r="79">
      <c r="A79" s="9" t="n"/>
      <c r="B79" s="10" t="n"/>
      <c r="C79" s="9" t="n"/>
      <c r="D79" s="18">
        <f>IF($A79="","",$A79&amp;"-"&amp;TEXT($B79,"00")&amp;"-"&amp;$C79)</f>
        <v/>
      </c>
      <c r="E79" s="10" t="n"/>
      <c r="F79" s="9" t="n"/>
      <c r="G79" s="10" t="n"/>
      <c r="H79" s="14">
        <f>IF($A79="","",SUMIFS(Locations!$D$5:$D$204,Locations!$C$5:$C$204,$D79))</f>
        <v/>
      </c>
      <c r="I79" s="17">
        <f>IF($A79="","",IFERROR($H79/$G79,""))</f>
        <v/>
      </c>
      <c r="J79" s="14">
        <f>IF($A79="","",COUNTIFS(Locations!$C$5:$C$204,$D79,Locations!$D$5:$D$204,"&gt;0"))</f>
        <v/>
      </c>
      <c r="K79" s="12">
        <f>IF($A79="","",IF(COUNTIF(Layout!$D$5:$D$204,$D79)&gt;1,"⚠ this bin code is defined twice",IF(AND($G79&gt;0,$H79&gt;$G79),"⚠ over capacity by "&amp;($H79-$G79)&amp;" units",IF($E79="","⚠ no pick sequence — it cannot be sequenced",IF($H79=0,"empty",IF($J79&gt;1,"mixed — "&amp;$J79&amp;" SKUs share this bin","in use"))))))</f>
        <v/>
      </c>
    </row>
    <row r="80">
      <c r="A80" s="9" t="n"/>
      <c r="B80" s="10" t="n"/>
      <c r="C80" s="9" t="n"/>
      <c r="D80" s="18">
        <f>IF($A80="","",$A80&amp;"-"&amp;TEXT($B80,"00")&amp;"-"&amp;$C80)</f>
        <v/>
      </c>
      <c r="E80" s="10" t="n"/>
      <c r="F80" s="9" t="n"/>
      <c r="G80" s="10" t="n"/>
      <c r="H80" s="14">
        <f>IF($A80="","",SUMIFS(Locations!$D$5:$D$204,Locations!$C$5:$C$204,$D80))</f>
        <v/>
      </c>
      <c r="I80" s="17">
        <f>IF($A80="","",IFERROR($H80/$G80,""))</f>
        <v/>
      </c>
      <c r="J80" s="14">
        <f>IF($A80="","",COUNTIFS(Locations!$C$5:$C$204,$D80,Locations!$D$5:$D$204,"&gt;0"))</f>
        <v/>
      </c>
      <c r="K80" s="12">
        <f>IF($A80="","",IF(COUNTIF(Layout!$D$5:$D$204,$D80)&gt;1,"⚠ this bin code is defined twice",IF(AND($G80&gt;0,$H80&gt;$G80),"⚠ over capacity by "&amp;($H80-$G80)&amp;" units",IF($E80="","⚠ no pick sequence — it cannot be sequenced",IF($H80=0,"empty",IF($J80&gt;1,"mixed — "&amp;$J80&amp;" SKUs share this bin","in use"))))))</f>
        <v/>
      </c>
    </row>
    <row r="81">
      <c r="A81" s="9" t="n"/>
      <c r="B81" s="10" t="n"/>
      <c r="C81" s="9" t="n"/>
      <c r="D81" s="18">
        <f>IF($A81="","",$A81&amp;"-"&amp;TEXT($B81,"00")&amp;"-"&amp;$C81)</f>
        <v/>
      </c>
      <c r="E81" s="10" t="n"/>
      <c r="F81" s="9" t="n"/>
      <c r="G81" s="10" t="n"/>
      <c r="H81" s="14">
        <f>IF($A81="","",SUMIFS(Locations!$D$5:$D$204,Locations!$C$5:$C$204,$D81))</f>
        <v/>
      </c>
      <c r="I81" s="17">
        <f>IF($A81="","",IFERROR($H81/$G81,""))</f>
        <v/>
      </c>
      <c r="J81" s="14">
        <f>IF($A81="","",COUNTIFS(Locations!$C$5:$C$204,$D81,Locations!$D$5:$D$204,"&gt;0"))</f>
        <v/>
      </c>
      <c r="K81" s="12">
        <f>IF($A81="","",IF(COUNTIF(Layout!$D$5:$D$204,$D81)&gt;1,"⚠ this bin code is defined twice",IF(AND($G81&gt;0,$H81&gt;$G81),"⚠ over capacity by "&amp;($H81-$G81)&amp;" units",IF($E81="","⚠ no pick sequence — it cannot be sequenced",IF($H81=0,"empty",IF($J81&gt;1,"mixed — "&amp;$J81&amp;" SKUs share this bin","in use"))))))</f>
        <v/>
      </c>
    </row>
    <row r="82">
      <c r="A82" s="9" t="n"/>
      <c r="B82" s="10" t="n"/>
      <c r="C82" s="9" t="n"/>
      <c r="D82" s="18">
        <f>IF($A82="","",$A82&amp;"-"&amp;TEXT($B82,"00")&amp;"-"&amp;$C82)</f>
        <v/>
      </c>
      <c r="E82" s="10" t="n"/>
      <c r="F82" s="9" t="n"/>
      <c r="G82" s="10" t="n"/>
      <c r="H82" s="14">
        <f>IF($A82="","",SUMIFS(Locations!$D$5:$D$204,Locations!$C$5:$C$204,$D82))</f>
        <v/>
      </c>
      <c r="I82" s="17">
        <f>IF($A82="","",IFERROR($H82/$G82,""))</f>
        <v/>
      </c>
      <c r="J82" s="14">
        <f>IF($A82="","",COUNTIFS(Locations!$C$5:$C$204,$D82,Locations!$D$5:$D$204,"&gt;0"))</f>
        <v/>
      </c>
      <c r="K82" s="12">
        <f>IF($A82="","",IF(COUNTIF(Layout!$D$5:$D$204,$D82)&gt;1,"⚠ this bin code is defined twice",IF(AND($G82&gt;0,$H82&gt;$G82),"⚠ over capacity by "&amp;($H82-$G82)&amp;" units",IF($E82="","⚠ no pick sequence — it cannot be sequenced",IF($H82=0,"empty",IF($J82&gt;1,"mixed — "&amp;$J82&amp;" SKUs share this bin","in use"))))))</f>
        <v/>
      </c>
    </row>
    <row r="83">
      <c r="A83" s="9" t="n"/>
      <c r="B83" s="10" t="n"/>
      <c r="C83" s="9" t="n"/>
      <c r="D83" s="18">
        <f>IF($A83="","",$A83&amp;"-"&amp;TEXT($B83,"00")&amp;"-"&amp;$C83)</f>
        <v/>
      </c>
      <c r="E83" s="10" t="n"/>
      <c r="F83" s="9" t="n"/>
      <c r="G83" s="10" t="n"/>
      <c r="H83" s="14">
        <f>IF($A83="","",SUMIFS(Locations!$D$5:$D$204,Locations!$C$5:$C$204,$D83))</f>
        <v/>
      </c>
      <c r="I83" s="17">
        <f>IF($A83="","",IFERROR($H83/$G83,""))</f>
        <v/>
      </c>
      <c r="J83" s="14">
        <f>IF($A83="","",COUNTIFS(Locations!$C$5:$C$204,$D83,Locations!$D$5:$D$204,"&gt;0"))</f>
        <v/>
      </c>
      <c r="K83" s="12">
        <f>IF($A83="","",IF(COUNTIF(Layout!$D$5:$D$204,$D83)&gt;1,"⚠ this bin code is defined twice",IF(AND($G83&gt;0,$H83&gt;$G83),"⚠ over capacity by "&amp;($H83-$G83)&amp;" units",IF($E83="","⚠ no pick sequence — it cannot be sequenced",IF($H83=0,"empty",IF($J83&gt;1,"mixed — "&amp;$J83&amp;" SKUs share this bin","in use"))))))</f>
        <v/>
      </c>
    </row>
    <row r="84">
      <c r="A84" s="9" t="n"/>
      <c r="B84" s="10" t="n"/>
      <c r="C84" s="9" t="n"/>
      <c r="D84" s="18">
        <f>IF($A84="","",$A84&amp;"-"&amp;TEXT($B84,"00")&amp;"-"&amp;$C84)</f>
        <v/>
      </c>
      <c r="E84" s="10" t="n"/>
      <c r="F84" s="9" t="n"/>
      <c r="G84" s="10" t="n"/>
      <c r="H84" s="14">
        <f>IF($A84="","",SUMIFS(Locations!$D$5:$D$204,Locations!$C$5:$C$204,$D84))</f>
        <v/>
      </c>
      <c r="I84" s="17">
        <f>IF($A84="","",IFERROR($H84/$G84,""))</f>
        <v/>
      </c>
      <c r="J84" s="14">
        <f>IF($A84="","",COUNTIFS(Locations!$C$5:$C$204,$D84,Locations!$D$5:$D$204,"&gt;0"))</f>
        <v/>
      </c>
      <c r="K84" s="12">
        <f>IF($A84="","",IF(COUNTIF(Layout!$D$5:$D$204,$D84)&gt;1,"⚠ this bin code is defined twice",IF(AND($G84&gt;0,$H84&gt;$G84),"⚠ over capacity by "&amp;($H84-$G84)&amp;" units",IF($E84="","⚠ no pick sequence — it cannot be sequenced",IF($H84=0,"empty",IF($J84&gt;1,"mixed — "&amp;$J84&amp;" SKUs share this bin","in use"))))))</f>
        <v/>
      </c>
    </row>
    <row r="85">
      <c r="A85" s="9" t="n"/>
      <c r="B85" s="10" t="n"/>
      <c r="C85" s="9" t="n"/>
      <c r="D85" s="18">
        <f>IF($A85="","",$A85&amp;"-"&amp;TEXT($B85,"00")&amp;"-"&amp;$C85)</f>
        <v/>
      </c>
      <c r="E85" s="10" t="n"/>
      <c r="F85" s="9" t="n"/>
      <c r="G85" s="10" t="n"/>
      <c r="H85" s="14">
        <f>IF($A85="","",SUMIFS(Locations!$D$5:$D$204,Locations!$C$5:$C$204,$D85))</f>
        <v/>
      </c>
      <c r="I85" s="17">
        <f>IF($A85="","",IFERROR($H85/$G85,""))</f>
        <v/>
      </c>
      <c r="J85" s="14">
        <f>IF($A85="","",COUNTIFS(Locations!$C$5:$C$204,$D85,Locations!$D$5:$D$204,"&gt;0"))</f>
        <v/>
      </c>
      <c r="K85" s="12">
        <f>IF($A85="","",IF(COUNTIF(Layout!$D$5:$D$204,$D85)&gt;1,"⚠ this bin code is defined twice",IF(AND($G85&gt;0,$H85&gt;$G85),"⚠ over capacity by "&amp;($H85-$G85)&amp;" units",IF($E85="","⚠ no pick sequence — it cannot be sequenced",IF($H85=0,"empty",IF($J85&gt;1,"mixed — "&amp;$J85&amp;" SKUs share this bin","in use"))))))</f>
        <v/>
      </c>
    </row>
    <row r="86">
      <c r="A86" s="9" t="n"/>
      <c r="B86" s="10" t="n"/>
      <c r="C86" s="9" t="n"/>
      <c r="D86" s="18">
        <f>IF($A86="","",$A86&amp;"-"&amp;TEXT($B86,"00")&amp;"-"&amp;$C86)</f>
        <v/>
      </c>
      <c r="E86" s="10" t="n"/>
      <c r="F86" s="9" t="n"/>
      <c r="G86" s="10" t="n"/>
      <c r="H86" s="14">
        <f>IF($A86="","",SUMIFS(Locations!$D$5:$D$204,Locations!$C$5:$C$204,$D86))</f>
        <v/>
      </c>
      <c r="I86" s="17">
        <f>IF($A86="","",IFERROR($H86/$G86,""))</f>
        <v/>
      </c>
      <c r="J86" s="14">
        <f>IF($A86="","",COUNTIFS(Locations!$C$5:$C$204,$D86,Locations!$D$5:$D$204,"&gt;0"))</f>
        <v/>
      </c>
      <c r="K86" s="12">
        <f>IF($A86="","",IF(COUNTIF(Layout!$D$5:$D$204,$D86)&gt;1,"⚠ this bin code is defined twice",IF(AND($G86&gt;0,$H86&gt;$G86),"⚠ over capacity by "&amp;($H86-$G86)&amp;" units",IF($E86="","⚠ no pick sequence — it cannot be sequenced",IF($H86=0,"empty",IF($J86&gt;1,"mixed — "&amp;$J86&amp;" SKUs share this bin","in use"))))))</f>
        <v/>
      </c>
    </row>
    <row r="87">
      <c r="A87" s="9" t="n"/>
      <c r="B87" s="10" t="n"/>
      <c r="C87" s="9" t="n"/>
      <c r="D87" s="18">
        <f>IF($A87="","",$A87&amp;"-"&amp;TEXT($B87,"00")&amp;"-"&amp;$C87)</f>
        <v/>
      </c>
      <c r="E87" s="10" t="n"/>
      <c r="F87" s="9" t="n"/>
      <c r="G87" s="10" t="n"/>
      <c r="H87" s="14">
        <f>IF($A87="","",SUMIFS(Locations!$D$5:$D$204,Locations!$C$5:$C$204,$D87))</f>
        <v/>
      </c>
      <c r="I87" s="17">
        <f>IF($A87="","",IFERROR($H87/$G87,""))</f>
        <v/>
      </c>
      <c r="J87" s="14">
        <f>IF($A87="","",COUNTIFS(Locations!$C$5:$C$204,$D87,Locations!$D$5:$D$204,"&gt;0"))</f>
        <v/>
      </c>
      <c r="K87" s="12">
        <f>IF($A87="","",IF(COUNTIF(Layout!$D$5:$D$204,$D87)&gt;1,"⚠ this bin code is defined twice",IF(AND($G87&gt;0,$H87&gt;$G87),"⚠ over capacity by "&amp;($H87-$G87)&amp;" units",IF($E87="","⚠ no pick sequence — it cannot be sequenced",IF($H87=0,"empty",IF($J87&gt;1,"mixed — "&amp;$J87&amp;" SKUs share this bin","in use"))))))</f>
        <v/>
      </c>
    </row>
    <row r="88">
      <c r="A88" s="9" t="n"/>
      <c r="B88" s="10" t="n"/>
      <c r="C88" s="9" t="n"/>
      <c r="D88" s="18">
        <f>IF($A88="","",$A88&amp;"-"&amp;TEXT($B88,"00")&amp;"-"&amp;$C88)</f>
        <v/>
      </c>
      <c r="E88" s="10" t="n"/>
      <c r="F88" s="9" t="n"/>
      <c r="G88" s="10" t="n"/>
      <c r="H88" s="14">
        <f>IF($A88="","",SUMIFS(Locations!$D$5:$D$204,Locations!$C$5:$C$204,$D88))</f>
        <v/>
      </c>
      <c r="I88" s="17">
        <f>IF($A88="","",IFERROR($H88/$G88,""))</f>
        <v/>
      </c>
      <c r="J88" s="14">
        <f>IF($A88="","",COUNTIFS(Locations!$C$5:$C$204,$D88,Locations!$D$5:$D$204,"&gt;0"))</f>
        <v/>
      </c>
      <c r="K88" s="12">
        <f>IF($A88="","",IF(COUNTIF(Layout!$D$5:$D$204,$D88)&gt;1,"⚠ this bin code is defined twice",IF(AND($G88&gt;0,$H88&gt;$G88),"⚠ over capacity by "&amp;($H88-$G88)&amp;" units",IF($E88="","⚠ no pick sequence — it cannot be sequenced",IF($H88=0,"empty",IF($J88&gt;1,"mixed — "&amp;$J88&amp;" SKUs share this bin","in use"))))))</f>
        <v/>
      </c>
    </row>
    <row r="89">
      <c r="A89" s="9" t="n"/>
      <c r="B89" s="10" t="n"/>
      <c r="C89" s="9" t="n"/>
      <c r="D89" s="18">
        <f>IF($A89="","",$A89&amp;"-"&amp;TEXT($B89,"00")&amp;"-"&amp;$C89)</f>
        <v/>
      </c>
      <c r="E89" s="10" t="n"/>
      <c r="F89" s="9" t="n"/>
      <c r="G89" s="10" t="n"/>
      <c r="H89" s="14">
        <f>IF($A89="","",SUMIFS(Locations!$D$5:$D$204,Locations!$C$5:$C$204,$D89))</f>
        <v/>
      </c>
      <c r="I89" s="17">
        <f>IF($A89="","",IFERROR($H89/$G89,""))</f>
        <v/>
      </c>
      <c r="J89" s="14">
        <f>IF($A89="","",COUNTIFS(Locations!$C$5:$C$204,$D89,Locations!$D$5:$D$204,"&gt;0"))</f>
        <v/>
      </c>
      <c r="K89" s="12">
        <f>IF($A89="","",IF(COUNTIF(Layout!$D$5:$D$204,$D89)&gt;1,"⚠ this bin code is defined twice",IF(AND($G89&gt;0,$H89&gt;$G89),"⚠ over capacity by "&amp;($H89-$G89)&amp;" units",IF($E89="","⚠ no pick sequence — it cannot be sequenced",IF($H89=0,"empty",IF($J89&gt;1,"mixed — "&amp;$J89&amp;" SKUs share this bin","in use"))))))</f>
        <v/>
      </c>
    </row>
    <row r="90">
      <c r="A90" s="9" t="n"/>
      <c r="B90" s="10" t="n"/>
      <c r="C90" s="9" t="n"/>
      <c r="D90" s="18">
        <f>IF($A90="","",$A90&amp;"-"&amp;TEXT($B90,"00")&amp;"-"&amp;$C90)</f>
        <v/>
      </c>
      <c r="E90" s="10" t="n"/>
      <c r="F90" s="9" t="n"/>
      <c r="G90" s="10" t="n"/>
      <c r="H90" s="14">
        <f>IF($A90="","",SUMIFS(Locations!$D$5:$D$204,Locations!$C$5:$C$204,$D90))</f>
        <v/>
      </c>
      <c r="I90" s="17">
        <f>IF($A90="","",IFERROR($H90/$G90,""))</f>
        <v/>
      </c>
      <c r="J90" s="14">
        <f>IF($A90="","",COUNTIFS(Locations!$C$5:$C$204,$D90,Locations!$D$5:$D$204,"&gt;0"))</f>
        <v/>
      </c>
      <c r="K90" s="12">
        <f>IF($A90="","",IF(COUNTIF(Layout!$D$5:$D$204,$D90)&gt;1,"⚠ this bin code is defined twice",IF(AND($G90&gt;0,$H90&gt;$G90),"⚠ over capacity by "&amp;($H90-$G90)&amp;" units",IF($E90="","⚠ no pick sequence — it cannot be sequenced",IF($H90=0,"empty",IF($J90&gt;1,"mixed — "&amp;$J90&amp;" SKUs share this bin","in use"))))))</f>
        <v/>
      </c>
    </row>
    <row r="91">
      <c r="A91" s="9" t="n"/>
      <c r="B91" s="10" t="n"/>
      <c r="C91" s="9" t="n"/>
      <c r="D91" s="18">
        <f>IF($A91="","",$A91&amp;"-"&amp;TEXT($B91,"00")&amp;"-"&amp;$C91)</f>
        <v/>
      </c>
      <c r="E91" s="10" t="n"/>
      <c r="F91" s="9" t="n"/>
      <c r="G91" s="10" t="n"/>
      <c r="H91" s="14">
        <f>IF($A91="","",SUMIFS(Locations!$D$5:$D$204,Locations!$C$5:$C$204,$D91))</f>
        <v/>
      </c>
      <c r="I91" s="17">
        <f>IF($A91="","",IFERROR($H91/$G91,""))</f>
        <v/>
      </c>
      <c r="J91" s="14">
        <f>IF($A91="","",COUNTIFS(Locations!$C$5:$C$204,$D91,Locations!$D$5:$D$204,"&gt;0"))</f>
        <v/>
      </c>
      <c r="K91" s="12">
        <f>IF($A91="","",IF(COUNTIF(Layout!$D$5:$D$204,$D91)&gt;1,"⚠ this bin code is defined twice",IF(AND($G91&gt;0,$H91&gt;$G91),"⚠ over capacity by "&amp;($H91-$G91)&amp;" units",IF($E91="","⚠ no pick sequence — it cannot be sequenced",IF($H91=0,"empty",IF($J91&gt;1,"mixed — "&amp;$J91&amp;" SKUs share this bin","in use"))))))</f>
        <v/>
      </c>
    </row>
    <row r="92">
      <c r="A92" s="9" t="n"/>
      <c r="B92" s="10" t="n"/>
      <c r="C92" s="9" t="n"/>
      <c r="D92" s="18">
        <f>IF($A92="","",$A92&amp;"-"&amp;TEXT($B92,"00")&amp;"-"&amp;$C92)</f>
        <v/>
      </c>
      <c r="E92" s="10" t="n"/>
      <c r="F92" s="9" t="n"/>
      <c r="G92" s="10" t="n"/>
      <c r="H92" s="14">
        <f>IF($A92="","",SUMIFS(Locations!$D$5:$D$204,Locations!$C$5:$C$204,$D92))</f>
        <v/>
      </c>
      <c r="I92" s="17">
        <f>IF($A92="","",IFERROR($H92/$G92,""))</f>
        <v/>
      </c>
      <c r="J92" s="14">
        <f>IF($A92="","",COUNTIFS(Locations!$C$5:$C$204,$D92,Locations!$D$5:$D$204,"&gt;0"))</f>
        <v/>
      </c>
      <c r="K92" s="12">
        <f>IF($A92="","",IF(COUNTIF(Layout!$D$5:$D$204,$D92)&gt;1,"⚠ this bin code is defined twice",IF(AND($G92&gt;0,$H92&gt;$G92),"⚠ over capacity by "&amp;($H92-$G92)&amp;" units",IF($E92="","⚠ no pick sequence — it cannot be sequenced",IF($H92=0,"empty",IF($J92&gt;1,"mixed — "&amp;$J92&amp;" SKUs share this bin","in use"))))))</f>
        <v/>
      </c>
    </row>
    <row r="93">
      <c r="A93" s="9" t="n"/>
      <c r="B93" s="10" t="n"/>
      <c r="C93" s="9" t="n"/>
      <c r="D93" s="18">
        <f>IF($A93="","",$A93&amp;"-"&amp;TEXT($B93,"00")&amp;"-"&amp;$C93)</f>
        <v/>
      </c>
      <c r="E93" s="10" t="n"/>
      <c r="F93" s="9" t="n"/>
      <c r="G93" s="10" t="n"/>
      <c r="H93" s="14">
        <f>IF($A93="","",SUMIFS(Locations!$D$5:$D$204,Locations!$C$5:$C$204,$D93))</f>
        <v/>
      </c>
      <c r="I93" s="17">
        <f>IF($A93="","",IFERROR($H93/$G93,""))</f>
        <v/>
      </c>
      <c r="J93" s="14">
        <f>IF($A93="","",COUNTIFS(Locations!$C$5:$C$204,$D93,Locations!$D$5:$D$204,"&gt;0"))</f>
        <v/>
      </c>
      <c r="K93" s="12">
        <f>IF($A93="","",IF(COUNTIF(Layout!$D$5:$D$204,$D93)&gt;1,"⚠ this bin code is defined twice",IF(AND($G93&gt;0,$H93&gt;$G93),"⚠ over capacity by "&amp;($H93-$G93)&amp;" units",IF($E93="","⚠ no pick sequence — it cannot be sequenced",IF($H93=0,"empty",IF($J93&gt;1,"mixed — "&amp;$J93&amp;" SKUs share this bin","in use"))))))</f>
        <v/>
      </c>
    </row>
    <row r="94">
      <c r="A94" s="9" t="n"/>
      <c r="B94" s="10" t="n"/>
      <c r="C94" s="9" t="n"/>
      <c r="D94" s="18">
        <f>IF($A94="","",$A94&amp;"-"&amp;TEXT($B94,"00")&amp;"-"&amp;$C94)</f>
        <v/>
      </c>
      <c r="E94" s="10" t="n"/>
      <c r="F94" s="9" t="n"/>
      <c r="G94" s="10" t="n"/>
      <c r="H94" s="14">
        <f>IF($A94="","",SUMIFS(Locations!$D$5:$D$204,Locations!$C$5:$C$204,$D94))</f>
        <v/>
      </c>
      <c r="I94" s="17">
        <f>IF($A94="","",IFERROR($H94/$G94,""))</f>
        <v/>
      </c>
      <c r="J94" s="14">
        <f>IF($A94="","",COUNTIFS(Locations!$C$5:$C$204,$D94,Locations!$D$5:$D$204,"&gt;0"))</f>
        <v/>
      </c>
      <c r="K94" s="12">
        <f>IF($A94="","",IF(COUNTIF(Layout!$D$5:$D$204,$D94)&gt;1,"⚠ this bin code is defined twice",IF(AND($G94&gt;0,$H94&gt;$G94),"⚠ over capacity by "&amp;($H94-$G94)&amp;" units",IF($E94="","⚠ no pick sequence — it cannot be sequenced",IF($H94=0,"empty",IF($J94&gt;1,"mixed — "&amp;$J94&amp;" SKUs share this bin","in use"))))))</f>
        <v/>
      </c>
    </row>
    <row r="95">
      <c r="A95" s="9" t="n"/>
      <c r="B95" s="10" t="n"/>
      <c r="C95" s="9" t="n"/>
      <c r="D95" s="18">
        <f>IF($A95="","",$A95&amp;"-"&amp;TEXT($B95,"00")&amp;"-"&amp;$C95)</f>
        <v/>
      </c>
      <c r="E95" s="10" t="n"/>
      <c r="F95" s="9" t="n"/>
      <c r="G95" s="10" t="n"/>
      <c r="H95" s="14">
        <f>IF($A95="","",SUMIFS(Locations!$D$5:$D$204,Locations!$C$5:$C$204,$D95))</f>
        <v/>
      </c>
      <c r="I95" s="17">
        <f>IF($A95="","",IFERROR($H95/$G95,""))</f>
        <v/>
      </c>
      <c r="J95" s="14">
        <f>IF($A95="","",COUNTIFS(Locations!$C$5:$C$204,$D95,Locations!$D$5:$D$204,"&gt;0"))</f>
        <v/>
      </c>
      <c r="K95" s="12">
        <f>IF($A95="","",IF(COUNTIF(Layout!$D$5:$D$204,$D95)&gt;1,"⚠ this bin code is defined twice",IF(AND($G95&gt;0,$H95&gt;$G95),"⚠ over capacity by "&amp;($H95-$G95)&amp;" units",IF($E95="","⚠ no pick sequence — it cannot be sequenced",IF($H95=0,"empty",IF($J95&gt;1,"mixed — "&amp;$J95&amp;" SKUs share this bin","in use"))))))</f>
        <v/>
      </c>
    </row>
    <row r="96">
      <c r="A96" s="9" t="n"/>
      <c r="B96" s="10" t="n"/>
      <c r="C96" s="9" t="n"/>
      <c r="D96" s="18">
        <f>IF($A96="","",$A96&amp;"-"&amp;TEXT($B96,"00")&amp;"-"&amp;$C96)</f>
        <v/>
      </c>
      <c r="E96" s="10" t="n"/>
      <c r="F96" s="9" t="n"/>
      <c r="G96" s="10" t="n"/>
      <c r="H96" s="14">
        <f>IF($A96="","",SUMIFS(Locations!$D$5:$D$204,Locations!$C$5:$C$204,$D96))</f>
        <v/>
      </c>
      <c r="I96" s="17">
        <f>IF($A96="","",IFERROR($H96/$G96,""))</f>
        <v/>
      </c>
      <c r="J96" s="14">
        <f>IF($A96="","",COUNTIFS(Locations!$C$5:$C$204,$D96,Locations!$D$5:$D$204,"&gt;0"))</f>
        <v/>
      </c>
      <c r="K96" s="12">
        <f>IF($A96="","",IF(COUNTIF(Layout!$D$5:$D$204,$D96)&gt;1,"⚠ this bin code is defined twice",IF(AND($G96&gt;0,$H96&gt;$G96),"⚠ over capacity by "&amp;($H96-$G96)&amp;" units",IF($E96="","⚠ no pick sequence — it cannot be sequenced",IF($H96=0,"empty",IF($J96&gt;1,"mixed — "&amp;$J96&amp;" SKUs share this bin","in use"))))))</f>
        <v/>
      </c>
    </row>
    <row r="97">
      <c r="A97" s="9" t="n"/>
      <c r="B97" s="10" t="n"/>
      <c r="C97" s="9" t="n"/>
      <c r="D97" s="18">
        <f>IF($A97="","",$A97&amp;"-"&amp;TEXT($B97,"00")&amp;"-"&amp;$C97)</f>
        <v/>
      </c>
      <c r="E97" s="10" t="n"/>
      <c r="F97" s="9" t="n"/>
      <c r="G97" s="10" t="n"/>
      <c r="H97" s="14">
        <f>IF($A97="","",SUMIFS(Locations!$D$5:$D$204,Locations!$C$5:$C$204,$D97))</f>
        <v/>
      </c>
      <c r="I97" s="17">
        <f>IF($A97="","",IFERROR($H97/$G97,""))</f>
        <v/>
      </c>
      <c r="J97" s="14">
        <f>IF($A97="","",COUNTIFS(Locations!$C$5:$C$204,$D97,Locations!$D$5:$D$204,"&gt;0"))</f>
        <v/>
      </c>
      <c r="K97" s="12">
        <f>IF($A97="","",IF(COUNTIF(Layout!$D$5:$D$204,$D97)&gt;1,"⚠ this bin code is defined twice",IF(AND($G97&gt;0,$H97&gt;$G97),"⚠ over capacity by "&amp;($H97-$G97)&amp;" units",IF($E97="","⚠ no pick sequence — it cannot be sequenced",IF($H97=0,"empty",IF($J97&gt;1,"mixed — "&amp;$J97&amp;" SKUs share this bin","in use"))))))</f>
        <v/>
      </c>
    </row>
    <row r="98">
      <c r="A98" s="9" t="n"/>
      <c r="B98" s="10" t="n"/>
      <c r="C98" s="9" t="n"/>
      <c r="D98" s="18">
        <f>IF($A98="","",$A98&amp;"-"&amp;TEXT($B98,"00")&amp;"-"&amp;$C98)</f>
        <v/>
      </c>
      <c r="E98" s="10" t="n"/>
      <c r="F98" s="9" t="n"/>
      <c r="G98" s="10" t="n"/>
      <c r="H98" s="14">
        <f>IF($A98="","",SUMIFS(Locations!$D$5:$D$204,Locations!$C$5:$C$204,$D98))</f>
        <v/>
      </c>
      <c r="I98" s="17">
        <f>IF($A98="","",IFERROR($H98/$G98,""))</f>
        <v/>
      </c>
      <c r="J98" s="14">
        <f>IF($A98="","",COUNTIFS(Locations!$C$5:$C$204,$D98,Locations!$D$5:$D$204,"&gt;0"))</f>
        <v/>
      </c>
      <c r="K98" s="12">
        <f>IF($A98="","",IF(COUNTIF(Layout!$D$5:$D$204,$D98)&gt;1,"⚠ this bin code is defined twice",IF(AND($G98&gt;0,$H98&gt;$G98),"⚠ over capacity by "&amp;($H98-$G98)&amp;" units",IF($E98="","⚠ no pick sequence — it cannot be sequenced",IF($H98=0,"empty",IF($J98&gt;1,"mixed — "&amp;$J98&amp;" SKUs share this bin","in use"))))))</f>
        <v/>
      </c>
    </row>
    <row r="99">
      <c r="A99" s="9" t="n"/>
      <c r="B99" s="10" t="n"/>
      <c r="C99" s="9" t="n"/>
      <c r="D99" s="18">
        <f>IF($A99="","",$A99&amp;"-"&amp;TEXT($B99,"00")&amp;"-"&amp;$C99)</f>
        <v/>
      </c>
      <c r="E99" s="10" t="n"/>
      <c r="F99" s="9" t="n"/>
      <c r="G99" s="10" t="n"/>
      <c r="H99" s="14">
        <f>IF($A99="","",SUMIFS(Locations!$D$5:$D$204,Locations!$C$5:$C$204,$D99))</f>
        <v/>
      </c>
      <c r="I99" s="17">
        <f>IF($A99="","",IFERROR($H99/$G99,""))</f>
        <v/>
      </c>
      <c r="J99" s="14">
        <f>IF($A99="","",COUNTIFS(Locations!$C$5:$C$204,$D99,Locations!$D$5:$D$204,"&gt;0"))</f>
        <v/>
      </c>
      <c r="K99" s="12">
        <f>IF($A99="","",IF(COUNTIF(Layout!$D$5:$D$204,$D99)&gt;1,"⚠ this bin code is defined twice",IF(AND($G99&gt;0,$H99&gt;$G99),"⚠ over capacity by "&amp;($H99-$G99)&amp;" units",IF($E99="","⚠ no pick sequence — it cannot be sequenced",IF($H99=0,"empty",IF($J99&gt;1,"mixed — "&amp;$J99&amp;" SKUs share this bin","in use"))))))</f>
        <v/>
      </c>
    </row>
    <row r="100">
      <c r="A100" s="9" t="n"/>
      <c r="B100" s="10" t="n"/>
      <c r="C100" s="9" t="n"/>
      <c r="D100" s="18">
        <f>IF($A100="","",$A100&amp;"-"&amp;TEXT($B100,"00")&amp;"-"&amp;$C100)</f>
        <v/>
      </c>
      <c r="E100" s="10" t="n"/>
      <c r="F100" s="9" t="n"/>
      <c r="G100" s="10" t="n"/>
      <c r="H100" s="14">
        <f>IF($A100="","",SUMIFS(Locations!$D$5:$D$204,Locations!$C$5:$C$204,$D100))</f>
        <v/>
      </c>
      <c r="I100" s="17">
        <f>IF($A100="","",IFERROR($H100/$G100,""))</f>
        <v/>
      </c>
      <c r="J100" s="14">
        <f>IF($A100="","",COUNTIFS(Locations!$C$5:$C$204,$D100,Locations!$D$5:$D$204,"&gt;0"))</f>
        <v/>
      </c>
      <c r="K100" s="12">
        <f>IF($A100="","",IF(COUNTIF(Layout!$D$5:$D$204,$D100)&gt;1,"⚠ this bin code is defined twice",IF(AND($G100&gt;0,$H100&gt;$G100),"⚠ over capacity by "&amp;($H100-$G100)&amp;" units",IF($E100="","⚠ no pick sequence — it cannot be sequenced",IF($H100=0,"empty",IF($J100&gt;1,"mixed — "&amp;$J100&amp;" SKUs share this bin","in use"))))))</f>
        <v/>
      </c>
    </row>
    <row r="101">
      <c r="A101" s="9" t="n"/>
      <c r="B101" s="10" t="n"/>
      <c r="C101" s="9" t="n"/>
      <c r="D101" s="18">
        <f>IF($A101="","",$A101&amp;"-"&amp;TEXT($B101,"00")&amp;"-"&amp;$C101)</f>
        <v/>
      </c>
      <c r="E101" s="10" t="n"/>
      <c r="F101" s="9" t="n"/>
      <c r="G101" s="10" t="n"/>
      <c r="H101" s="14">
        <f>IF($A101="","",SUMIFS(Locations!$D$5:$D$204,Locations!$C$5:$C$204,$D101))</f>
        <v/>
      </c>
      <c r="I101" s="17">
        <f>IF($A101="","",IFERROR($H101/$G101,""))</f>
        <v/>
      </c>
      <c r="J101" s="14">
        <f>IF($A101="","",COUNTIFS(Locations!$C$5:$C$204,$D101,Locations!$D$5:$D$204,"&gt;0"))</f>
        <v/>
      </c>
      <c r="K101" s="12">
        <f>IF($A101="","",IF(COUNTIF(Layout!$D$5:$D$204,$D101)&gt;1,"⚠ this bin code is defined twice",IF(AND($G101&gt;0,$H101&gt;$G101),"⚠ over capacity by "&amp;($H101-$G101)&amp;" units",IF($E101="","⚠ no pick sequence — it cannot be sequenced",IF($H101=0,"empty",IF($J101&gt;1,"mixed — "&amp;$J101&amp;" SKUs share this bin","in use"))))))</f>
        <v/>
      </c>
    </row>
    <row r="102">
      <c r="A102" s="9" t="n"/>
      <c r="B102" s="10" t="n"/>
      <c r="C102" s="9" t="n"/>
      <c r="D102" s="18">
        <f>IF($A102="","",$A102&amp;"-"&amp;TEXT($B102,"00")&amp;"-"&amp;$C102)</f>
        <v/>
      </c>
      <c r="E102" s="10" t="n"/>
      <c r="F102" s="9" t="n"/>
      <c r="G102" s="10" t="n"/>
      <c r="H102" s="14">
        <f>IF($A102="","",SUMIFS(Locations!$D$5:$D$204,Locations!$C$5:$C$204,$D102))</f>
        <v/>
      </c>
      <c r="I102" s="17">
        <f>IF($A102="","",IFERROR($H102/$G102,""))</f>
        <v/>
      </c>
      <c r="J102" s="14">
        <f>IF($A102="","",COUNTIFS(Locations!$C$5:$C$204,$D102,Locations!$D$5:$D$204,"&gt;0"))</f>
        <v/>
      </c>
      <c r="K102" s="12">
        <f>IF($A102="","",IF(COUNTIF(Layout!$D$5:$D$204,$D102)&gt;1,"⚠ this bin code is defined twice",IF(AND($G102&gt;0,$H102&gt;$G102),"⚠ over capacity by "&amp;($H102-$G102)&amp;" units",IF($E102="","⚠ no pick sequence — it cannot be sequenced",IF($H102=0,"empty",IF($J102&gt;1,"mixed — "&amp;$J102&amp;" SKUs share this bin","in use"))))))</f>
        <v/>
      </c>
    </row>
    <row r="103">
      <c r="A103" s="9" t="n"/>
      <c r="B103" s="10" t="n"/>
      <c r="C103" s="9" t="n"/>
      <c r="D103" s="18">
        <f>IF($A103="","",$A103&amp;"-"&amp;TEXT($B103,"00")&amp;"-"&amp;$C103)</f>
        <v/>
      </c>
      <c r="E103" s="10" t="n"/>
      <c r="F103" s="9" t="n"/>
      <c r="G103" s="10" t="n"/>
      <c r="H103" s="14">
        <f>IF($A103="","",SUMIFS(Locations!$D$5:$D$204,Locations!$C$5:$C$204,$D103))</f>
        <v/>
      </c>
      <c r="I103" s="17">
        <f>IF($A103="","",IFERROR($H103/$G103,""))</f>
        <v/>
      </c>
      <c r="J103" s="14">
        <f>IF($A103="","",COUNTIFS(Locations!$C$5:$C$204,$D103,Locations!$D$5:$D$204,"&gt;0"))</f>
        <v/>
      </c>
      <c r="K103" s="12">
        <f>IF($A103="","",IF(COUNTIF(Layout!$D$5:$D$204,$D103)&gt;1,"⚠ this bin code is defined twice",IF(AND($G103&gt;0,$H103&gt;$G103),"⚠ over capacity by "&amp;($H103-$G103)&amp;" units",IF($E103="","⚠ no pick sequence — it cannot be sequenced",IF($H103=0,"empty",IF($J103&gt;1,"mixed — "&amp;$J103&amp;" SKUs share this bin","in use"))))))</f>
        <v/>
      </c>
    </row>
    <row r="104">
      <c r="A104" s="9" t="n"/>
      <c r="B104" s="10" t="n"/>
      <c r="C104" s="9" t="n"/>
      <c r="D104" s="18">
        <f>IF($A104="","",$A104&amp;"-"&amp;TEXT($B104,"00")&amp;"-"&amp;$C104)</f>
        <v/>
      </c>
      <c r="E104" s="10" t="n"/>
      <c r="F104" s="9" t="n"/>
      <c r="G104" s="10" t="n"/>
      <c r="H104" s="14">
        <f>IF($A104="","",SUMIFS(Locations!$D$5:$D$204,Locations!$C$5:$C$204,$D104))</f>
        <v/>
      </c>
      <c r="I104" s="17">
        <f>IF($A104="","",IFERROR($H104/$G104,""))</f>
        <v/>
      </c>
      <c r="J104" s="14">
        <f>IF($A104="","",COUNTIFS(Locations!$C$5:$C$204,$D104,Locations!$D$5:$D$204,"&gt;0"))</f>
        <v/>
      </c>
      <c r="K104" s="12">
        <f>IF($A104="","",IF(COUNTIF(Layout!$D$5:$D$204,$D104)&gt;1,"⚠ this bin code is defined twice",IF(AND($G104&gt;0,$H104&gt;$G104),"⚠ over capacity by "&amp;($H104-$G104)&amp;" units",IF($E104="","⚠ no pick sequence — it cannot be sequenced",IF($H104=0,"empty",IF($J104&gt;1,"mixed — "&amp;$J104&amp;" SKUs share this bin","in use"))))))</f>
        <v/>
      </c>
    </row>
    <row r="105">
      <c r="A105" s="9" t="n"/>
      <c r="B105" s="10" t="n"/>
      <c r="C105" s="9" t="n"/>
      <c r="D105" s="18">
        <f>IF($A105="","",$A105&amp;"-"&amp;TEXT($B105,"00")&amp;"-"&amp;$C105)</f>
        <v/>
      </c>
      <c r="E105" s="10" t="n"/>
      <c r="F105" s="9" t="n"/>
      <c r="G105" s="10" t="n"/>
      <c r="H105" s="14">
        <f>IF($A105="","",SUMIFS(Locations!$D$5:$D$204,Locations!$C$5:$C$204,$D105))</f>
        <v/>
      </c>
      <c r="I105" s="17">
        <f>IF($A105="","",IFERROR($H105/$G105,""))</f>
        <v/>
      </c>
      <c r="J105" s="14">
        <f>IF($A105="","",COUNTIFS(Locations!$C$5:$C$204,$D105,Locations!$D$5:$D$204,"&gt;0"))</f>
        <v/>
      </c>
      <c r="K105" s="12">
        <f>IF($A105="","",IF(COUNTIF(Layout!$D$5:$D$204,$D105)&gt;1,"⚠ this bin code is defined twice",IF(AND($G105&gt;0,$H105&gt;$G105),"⚠ over capacity by "&amp;($H105-$G105)&amp;" units",IF($E105="","⚠ no pick sequence — it cannot be sequenced",IF($H105=0,"empty",IF($J105&gt;1,"mixed — "&amp;$J105&amp;" SKUs share this bin","in use"))))))</f>
        <v/>
      </c>
    </row>
    <row r="106">
      <c r="A106" s="9" t="n"/>
      <c r="B106" s="10" t="n"/>
      <c r="C106" s="9" t="n"/>
      <c r="D106" s="18">
        <f>IF($A106="","",$A106&amp;"-"&amp;TEXT($B106,"00")&amp;"-"&amp;$C106)</f>
        <v/>
      </c>
      <c r="E106" s="10" t="n"/>
      <c r="F106" s="9" t="n"/>
      <c r="G106" s="10" t="n"/>
      <c r="H106" s="14">
        <f>IF($A106="","",SUMIFS(Locations!$D$5:$D$204,Locations!$C$5:$C$204,$D106))</f>
        <v/>
      </c>
      <c r="I106" s="17">
        <f>IF($A106="","",IFERROR($H106/$G106,""))</f>
        <v/>
      </c>
      <c r="J106" s="14">
        <f>IF($A106="","",COUNTIFS(Locations!$C$5:$C$204,$D106,Locations!$D$5:$D$204,"&gt;0"))</f>
        <v/>
      </c>
      <c r="K106" s="12">
        <f>IF($A106="","",IF(COUNTIF(Layout!$D$5:$D$204,$D106)&gt;1,"⚠ this bin code is defined twice",IF(AND($G106&gt;0,$H106&gt;$G106),"⚠ over capacity by "&amp;($H106-$G106)&amp;" units",IF($E106="","⚠ no pick sequence — it cannot be sequenced",IF($H106=0,"empty",IF($J106&gt;1,"mixed — "&amp;$J106&amp;" SKUs share this bin","in use"))))))</f>
        <v/>
      </c>
    </row>
    <row r="107">
      <c r="A107" s="9" t="n"/>
      <c r="B107" s="10" t="n"/>
      <c r="C107" s="9" t="n"/>
      <c r="D107" s="18">
        <f>IF($A107="","",$A107&amp;"-"&amp;TEXT($B107,"00")&amp;"-"&amp;$C107)</f>
        <v/>
      </c>
      <c r="E107" s="10" t="n"/>
      <c r="F107" s="9" t="n"/>
      <c r="G107" s="10" t="n"/>
      <c r="H107" s="14">
        <f>IF($A107="","",SUMIFS(Locations!$D$5:$D$204,Locations!$C$5:$C$204,$D107))</f>
        <v/>
      </c>
      <c r="I107" s="17">
        <f>IF($A107="","",IFERROR($H107/$G107,""))</f>
        <v/>
      </c>
      <c r="J107" s="14">
        <f>IF($A107="","",COUNTIFS(Locations!$C$5:$C$204,$D107,Locations!$D$5:$D$204,"&gt;0"))</f>
        <v/>
      </c>
      <c r="K107" s="12">
        <f>IF($A107="","",IF(COUNTIF(Layout!$D$5:$D$204,$D107)&gt;1,"⚠ this bin code is defined twice",IF(AND($G107&gt;0,$H107&gt;$G107),"⚠ over capacity by "&amp;($H107-$G107)&amp;" units",IF($E107="","⚠ no pick sequence — it cannot be sequenced",IF($H107=0,"empty",IF($J107&gt;1,"mixed — "&amp;$J107&amp;" SKUs share this bin","in use"))))))</f>
        <v/>
      </c>
    </row>
    <row r="108">
      <c r="A108" s="9" t="n"/>
      <c r="B108" s="10" t="n"/>
      <c r="C108" s="9" t="n"/>
      <c r="D108" s="18">
        <f>IF($A108="","",$A108&amp;"-"&amp;TEXT($B108,"00")&amp;"-"&amp;$C108)</f>
        <v/>
      </c>
      <c r="E108" s="10" t="n"/>
      <c r="F108" s="9" t="n"/>
      <c r="G108" s="10" t="n"/>
      <c r="H108" s="14">
        <f>IF($A108="","",SUMIFS(Locations!$D$5:$D$204,Locations!$C$5:$C$204,$D108))</f>
        <v/>
      </c>
      <c r="I108" s="17">
        <f>IF($A108="","",IFERROR($H108/$G108,""))</f>
        <v/>
      </c>
      <c r="J108" s="14">
        <f>IF($A108="","",COUNTIFS(Locations!$C$5:$C$204,$D108,Locations!$D$5:$D$204,"&gt;0"))</f>
        <v/>
      </c>
      <c r="K108" s="12">
        <f>IF($A108="","",IF(COUNTIF(Layout!$D$5:$D$204,$D108)&gt;1,"⚠ this bin code is defined twice",IF(AND($G108&gt;0,$H108&gt;$G108),"⚠ over capacity by "&amp;($H108-$G108)&amp;" units",IF($E108="","⚠ no pick sequence — it cannot be sequenced",IF($H108=0,"empty",IF($J108&gt;1,"mixed — "&amp;$J108&amp;" SKUs share this bin","in use"))))))</f>
        <v/>
      </c>
    </row>
    <row r="109">
      <c r="A109" s="9" t="n"/>
      <c r="B109" s="10" t="n"/>
      <c r="C109" s="9" t="n"/>
      <c r="D109" s="18">
        <f>IF($A109="","",$A109&amp;"-"&amp;TEXT($B109,"00")&amp;"-"&amp;$C109)</f>
        <v/>
      </c>
      <c r="E109" s="10" t="n"/>
      <c r="F109" s="9" t="n"/>
      <c r="G109" s="10" t="n"/>
      <c r="H109" s="14">
        <f>IF($A109="","",SUMIFS(Locations!$D$5:$D$204,Locations!$C$5:$C$204,$D109))</f>
        <v/>
      </c>
      <c r="I109" s="17">
        <f>IF($A109="","",IFERROR($H109/$G109,""))</f>
        <v/>
      </c>
      <c r="J109" s="14">
        <f>IF($A109="","",COUNTIFS(Locations!$C$5:$C$204,$D109,Locations!$D$5:$D$204,"&gt;0"))</f>
        <v/>
      </c>
      <c r="K109" s="12">
        <f>IF($A109="","",IF(COUNTIF(Layout!$D$5:$D$204,$D109)&gt;1,"⚠ this bin code is defined twice",IF(AND($G109&gt;0,$H109&gt;$G109),"⚠ over capacity by "&amp;($H109-$G109)&amp;" units",IF($E109="","⚠ no pick sequence — it cannot be sequenced",IF($H109=0,"empty",IF($J109&gt;1,"mixed — "&amp;$J109&amp;" SKUs share this bin","in use"))))))</f>
        <v/>
      </c>
    </row>
    <row r="110">
      <c r="A110" s="9" t="n"/>
      <c r="B110" s="10" t="n"/>
      <c r="C110" s="9" t="n"/>
      <c r="D110" s="18">
        <f>IF($A110="","",$A110&amp;"-"&amp;TEXT($B110,"00")&amp;"-"&amp;$C110)</f>
        <v/>
      </c>
      <c r="E110" s="10" t="n"/>
      <c r="F110" s="9" t="n"/>
      <c r="G110" s="10" t="n"/>
      <c r="H110" s="14">
        <f>IF($A110="","",SUMIFS(Locations!$D$5:$D$204,Locations!$C$5:$C$204,$D110))</f>
        <v/>
      </c>
      <c r="I110" s="17">
        <f>IF($A110="","",IFERROR($H110/$G110,""))</f>
        <v/>
      </c>
      <c r="J110" s="14">
        <f>IF($A110="","",COUNTIFS(Locations!$C$5:$C$204,$D110,Locations!$D$5:$D$204,"&gt;0"))</f>
        <v/>
      </c>
      <c r="K110" s="12">
        <f>IF($A110="","",IF(COUNTIF(Layout!$D$5:$D$204,$D110)&gt;1,"⚠ this bin code is defined twice",IF(AND($G110&gt;0,$H110&gt;$G110),"⚠ over capacity by "&amp;($H110-$G110)&amp;" units",IF($E110="","⚠ no pick sequence — it cannot be sequenced",IF($H110=0,"empty",IF($J110&gt;1,"mixed — "&amp;$J110&amp;" SKUs share this bin","in use"))))))</f>
        <v/>
      </c>
    </row>
    <row r="111">
      <c r="A111" s="9" t="n"/>
      <c r="B111" s="10" t="n"/>
      <c r="C111" s="9" t="n"/>
      <c r="D111" s="18">
        <f>IF($A111="","",$A111&amp;"-"&amp;TEXT($B111,"00")&amp;"-"&amp;$C111)</f>
        <v/>
      </c>
      <c r="E111" s="10" t="n"/>
      <c r="F111" s="9" t="n"/>
      <c r="G111" s="10" t="n"/>
      <c r="H111" s="14">
        <f>IF($A111="","",SUMIFS(Locations!$D$5:$D$204,Locations!$C$5:$C$204,$D111))</f>
        <v/>
      </c>
      <c r="I111" s="17">
        <f>IF($A111="","",IFERROR($H111/$G111,""))</f>
        <v/>
      </c>
      <c r="J111" s="14">
        <f>IF($A111="","",COUNTIFS(Locations!$C$5:$C$204,$D111,Locations!$D$5:$D$204,"&gt;0"))</f>
        <v/>
      </c>
      <c r="K111" s="12">
        <f>IF($A111="","",IF(COUNTIF(Layout!$D$5:$D$204,$D111)&gt;1,"⚠ this bin code is defined twice",IF(AND($G111&gt;0,$H111&gt;$G111),"⚠ over capacity by "&amp;($H111-$G111)&amp;" units",IF($E111="","⚠ no pick sequence — it cannot be sequenced",IF($H111=0,"empty",IF($J111&gt;1,"mixed — "&amp;$J111&amp;" SKUs share this bin","in use"))))))</f>
        <v/>
      </c>
    </row>
    <row r="112">
      <c r="A112" s="9" t="n"/>
      <c r="B112" s="10" t="n"/>
      <c r="C112" s="9" t="n"/>
      <c r="D112" s="18">
        <f>IF($A112="","",$A112&amp;"-"&amp;TEXT($B112,"00")&amp;"-"&amp;$C112)</f>
        <v/>
      </c>
      <c r="E112" s="10" t="n"/>
      <c r="F112" s="9" t="n"/>
      <c r="G112" s="10" t="n"/>
      <c r="H112" s="14">
        <f>IF($A112="","",SUMIFS(Locations!$D$5:$D$204,Locations!$C$5:$C$204,$D112))</f>
        <v/>
      </c>
      <c r="I112" s="17">
        <f>IF($A112="","",IFERROR($H112/$G112,""))</f>
        <v/>
      </c>
      <c r="J112" s="14">
        <f>IF($A112="","",COUNTIFS(Locations!$C$5:$C$204,$D112,Locations!$D$5:$D$204,"&gt;0"))</f>
        <v/>
      </c>
      <c r="K112" s="12">
        <f>IF($A112="","",IF(COUNTIF(Layout!$D$5:$D$204,$D112)&gt;1,"⚠ this bin code is defined twice",IF(AND($G112&gt;0,$H112&gt;$G112),"⚠ over capacity by "&amp;($H112-$G112)&amp;" units",IF($E112="","⚠ no pick sequence — it cannot be sequenced",IF($H112=0,"empty",IF($J112&gt;1,"mixed — "&amp;$J112&amp;" SKUs share this bin","in use"))))))</f>
        <v/>
      </c>
    </row>
    <row r="113">
      <c r="A113" s="9" t="n"/>
      <c r="B113" s="10" t="n"/>
      <c r="C113" s="9" t="n"/>
      <c r="D113" s="18">
        <f>IF($A113="","",$A113&amp;"-"&amp;TEXT($B113,"00")&amp;"-"&amp;$C113)</f>
        <v/>
      </c>
      <c r="E113" s="10" t="n"/>
      <c r="F113" s="9" t="n"/>
      <c r="G113" s="10" t="n"/>
      <c r="H113" s="14">
        <f>IF($A113="","",SUMIFS(Locations!$D$5:$D$204,Locations!$C$5:$C$204,$D113))</f>
        <v/>
      </c>
      <c r="I113" s="17">
        <f>IF($A113="","",IFERROR($H113/$G113,""))</f>
        <v/>
      </c>
      <c r="J113" s="14">
        <f>IF($A113="","",COUNTIFS(Locations!$C$5:$C$204,$D113,Locations!$D$5:$D$204,"&gt;0"))</f>
        <v/>
      </c>
      <c r="K113" s="12">
        <f>IF($A113="","",IF(COUNTIF(Layout!$D$5:$D$204,$D113)&gt;1,"⚠ this bin code is defined twice",IF(AND($G113&gt;0,$H113&gt;$G113),"⚠ over capacity by "&amp;($H113-$G113)&amp;" units",IF($E113="","⚠ no pick sequence — it cannot be sequenced",IF($H113=0,"empty",IF($J113&gt;1,"mixed — "&amp;$J113&amp;" SKUs share this bin","in use"))))))</f>
        <v/>
      </c>
    </row>
    <row r="114">
      <c r="A114" s="9" t="n"/>
      <c r="B114" s="10" t="n"/>
      <c r="C114" s="9" t="n"/>
      <c r="D114" s="18">
        <f>IF($A114="","",$A114&amp;"-"&amp;TEXT($B114,"00")&amp;"-"&amp;$C114)</f>
        <v/>
      </c>
      <c r="E114" s="10" t="n"/>
      <c r="F114" s="9" t="n"/>
      <c r="G114" s="10" t="n"/>
      <c r="H114" s="14">
        <f>IF($A114="","",SUMIFS(Locations!$D$5:$D$204,Locations!$C$5:$C$204,$D114))</f>
        <v/>
      </c>
      <c r="I114" s="17">
        <f>IF($A114="","",IFERROR($H114/$G114,""))</f>
        <v/>
      </c>
      <c r="J114" s="14">
        <f>IF($A114="","",COUNTIFS(Locations!$C$5:$C$204,$D114,Locations!$D$5:$D$204,"&gt;0"))</f>
        <v/>
      </c>
      <c r="K114" s="12">
        <f>IF($A114="","",IF(COUNTIF(Layout!$D$5:$D$204,$D114)&gt;1,"⚠ this bin code is defined twice",IF(AND($G114&gt;0,$H114&gt;$G114),"⚠ over capacity by "&amp;($H114-$G114)&amp;" units",IF($E114="","⚠ no pick sequence — it cannot be sequenced",IF($H114=0,"empty",IF($J114&gt;1,"mixed — "&amp;$J114&amp;" SKUs share this bin","in use"))))))</f>
        <v/>
      </c>
    </row>
    <row r="115">
      <c r="A115" s="9" t="n"/>
      <c r="B115" s="10" t="n"/>
      <c r="C115" s="9" t="n"/>
      <c r="D115" s="18">
        <f>IF($A115="","",$A115&amp;"-"&amp;TEXT($B115,"00")&amp;"-"&amp;$C115)</f>
        <v/>
      </c>
      <c r="E115" s="10" t="n"/>
      <c r="F115" s="9" t="n"/>
      <c r="G115" s="10" t="n"/>
      <c r="H115" s="14">
        <f>IF($A115="","",SUMIFS(Locations!$D$5:$D$204,Locations!$C$5:$C$204,$D115))</f>
        <v/>
      </c>
      <c r="I115" s="17">
        <f>IF($A115="","",IFERROR($H115/$G115,""))</f>
        <v/>
      </c>
      <c r="J115" s="14">
        <f>IF($A115="","",COUNTIFS(Locations!$C$5:$C$204,$D115,Locations!$D$5:$D$204,"&gt;0"))</f>
        <v/>
      </c>
      <c r="K115" s="12">
        <f>IF($A115="","",IF(COUNTIF(Layout!$D$5:$D$204,$D115)&gt;1,"⚠ this bin code is defined twice",IF(AND($G115&gt;0,$H115&gt;$G115),"⚠ over capacity by "&amp;($H115-$G115)&amp;" units",IF($E115="","⚠ no pick sequence — it cannot be sequenced",IF($H115=0,"empty",IF($J115&gt;1,"mixed — "&amp;$J115&amp;" SKUs share this bin","in use"))))))</f>
        <v/>
      </c>
    </row>
    <row r="116">
      <c r="A116" s="9" t="n"/>
      <c r="B116" s="10" t="n"/>
      <c r="C116" s="9" t="n"/>
      <c r="D116" s="18">
        <f>IF($A116="","",$A116&amp;"-"&amp;TEXT($B116,"00")&amp;"-"&amp;$C116)</f>
        <v/>
      </c>
      <c r="E116" s="10" t="n"/>
      <c r="F116" s="9" t="n"/>
      <c r="G116" s="10" t="n"/>
      <c r="H116" s="14">
        <f>IF($A116="","",SUMIFS(Locations!$D$5:$D$204,Locations!$C$5:$C$204,$D116))</f>
        <v/>
      </c>
      <c r="I116" s="17">
        <f>IF($A116="","",IFERROR($H116/$G116,""))</f>
        <v/>
      </c>
      <c r="J116" s="14">
        <f>IF($A116="","",COUNTIFS(Locations!$C$5:$C$204,$D116,Locations!$D$5:$D$204,"&gt;0"))</f>
        <v/>
      </c>
      <c r="K116" s="12">
        <f>IF($A116="","",IF(COUNTIF(Layout!$D$5:$D$204,$D116)&gt;1,"⚠ this bin code is defined twice",IF(AND($G116&gt;0,$H116&gt;$G116),"⚠ over capacity by "&amp;($H116-$G116)&amp;" units",IF($E116="","⚠ no pick sequence — it cannot be sequenced",IF($H116=0,"empty",IF($J116&gt;1,"mixed — "&amp;$J116&amp;" SKUs share this bin","in use"))))))</f>
        <v/>
      </c>
    </row>
    <row r="117">
      <c r="A117" s="9" t="n"/>
      <c r="B117" s="10" t="n"/>
      <c r="C117" s="9" t="n"/>
      <c r="D117" s="18">
        <f>IF($A117="","",$A117&amp;"-"&amp;TEXT($B117,"00")&amp;"-"&amp;$C117)</f>
        <v/>
      </c>
      <c r="E117" s="10" t="n"/>
      <c r="F117" s="9" t="n"/>
      <c r="G117" s="10" t="n"/>
      <c r="H117" s="14">
        <f>IF($A117="","",SUMIFS(Locations!$D$5:$D$204,Locations!$C$5:$C$204,$D117))</f>
        <v/>
      </c>
      <c r="I117" s="17">
        <f>IF($A117="","",IFERROR($H117/$G117,""))</f>
        <v/>
      </c>
      <c r="J117" s="14">
        <f>IF($A117="","",COUNTIFS(Locations!$C$5:$C$204,$D117,Locations!$D$5:$D$204,"&gt;0"))</f>
        <v/>
      </c>
      <c r="K117" s="12">
        <f>IF($A117="","",IF(COUNTIF(Layout!$D$5:$D$204,$D117)&gt;1,"⚠ this bin code is defined twice",IF(AND($G117&gt;0,$H117&gt;$G117),"⚠ over capacity by "&amp;($H117-$G117)&amp;" units",IF($E117="","⚠ no pick sequence — it cannot be sequenced",IF($H117=0,"empty",IF($J117&gt;1,"mixed — "&amp;$J117&amp;" SKUs share this bin","in use"))))))</f>
        <v/>
      </c>
    </row>
    <row r="118">
      <c r="A118" s="9" t="n"/>
      <c r="B118" s="10" t="n"/>
      <c r="C118" s="9" t="n"/>
      <c r="D118" s="18">
        <f>IF($A118="","",$A118&amp;"-"&amp;TEXT($B118,"00")&amp;"-"&amp;$C118)</f>
        <v/>
      </c>
      <c r="E118" s="10" t="n"/>
      <c r="F118" s="9" t="n"/>
      <c r="G118" s="10" t="n"/>
      <c r="H118" s="14">
        <f>IF($A118="","",SUMIFS(Locations!$D$5:$D$204,Locations!$C$5:$C$204,$D118))</f>
        <v/>
      </c>
      <c r="I118" s="17">
        <f>IF($A118="","",IFERROR($H118/$G118,""))</f>
        <v/>
      </c>
      <c r="J118" s="14">
        <f>IF($A118="","",COUNTIFS(Locations!$C$5:$C$204,$D118,Locations!$D$5:$D$204,"&gt;0"))</f>
        <v/>
      </c>
      <c r="K118" s="12">
        <f>IF($A118="","",IF(COUNTIF(Layout!$D$5:$D$204,$D118)&gt;1,"⚠ this bin code is defined twice",IF(AND($G118&gt;0,$H118&gt;$G118),"⚠ over capacity by "&amp;($H118-$G118)&amp;" units",IF($E118="","⚠ no pick sequence — it cannot be sequenced",IF($H118=0,"empty",IF($J118&gt;1,"mixed — "&amp;$J118&amp;" SKUs share this bin","in use"))))))</f>
        <v/>
      </c>
    </row>
    <row r="119">
      <c r="A119" s="9" t="n"/>
      <c r="B119" s="10" t="n"/>
      <c r="C119" s="9" t="n"/>
      <c r="D119" s="18">
        <f>IF($A119="","",$A119&amp;"-"&amp;TEXT($B119,"00")&amp;"-"&amp;$C119)</f>
        <v/>
      </c>
      <c r="E119" s="10" t="n"/>
      <c r="F119" s="9" t="n"/>
      <c r="G119" s="10" t="n"/>
      <c r="H119" s="14">
        <f>IF($A119="","",SUMIFS(Locations!$D$5:$D$204,Locations!$C$5:$C$204,$D119))</f>
        <v/>
      </c>
      <c r="I119" s="17">
        <f>IF($A119="","",IFERROR($H119/$G119,""))</f>
        <v/>
      </c>
      <c r="J119" s="14">
        <f>IF($A119="","",COUNTIFS(Locations!$C$5:$C$204,$D119,Locations!$D$5:$D$204,"&gt;0"))</f>
        <v/>
      </c>
      <c r="K119" s="12">
        <f>IF($A119="","",IF(COUNTIF(Layout!$D$5:$D$204,$D119)&gt;1,"⚠ this bin code is defined twice",IF(AND($G119&gt;0,$H119&gt;$G119),"⚠ over capacity by "&amp;($H119-$G119)&amp;" units",IF($E119="","⚠ no pick sequence — it cannot be sequenced",IF($H119=0,"empty",IF($J119&gt;1,"mixed — "&amp;$J119&amp;" SKUs share this bin","in use"))))))</f>
        <v/>
      </c>
    </row>
    <row r="120">
      <c r="A120" s="9" t="n"/>
      <c r="B120" s="10" t="n"/>
      <c r="C120" s="9" t="n"/>
      <c r="D120" s="18">
        <f>IF($A120="","",$A120&amp;"-"&amp;TEXT($B120,"00")&amp;"-"&amp;$C120)</f>
        <v/>
      </c>
      <c r="E120" s="10" t="n"/>
      <c r="F120" s="9" t="n"/>
      <c r="G120" s="10" t="n"/>
      <c r="H120" s="14">
        <f>IF($A120="","",SUMIFS(Locations!$D$5:$D$204,Locations!$C$5:$C$204,$D120))</f>
        <v/>
      </c>
      <c r="I120" s="17">
        <f>IF($A120="","",IFERROR($H120/$G120,""))</f>
        <v/>
      </c>
      <c r="J120" s="14">
        <f>IF($A120="","",COUNTIFS(Locations!$C$5:$C$204,$D120,Locations!$D$5:$D$204,"&gt;0"))</f>
        <v/>
      </c>
      <c r="K120" s="12">
        <f>IF($A120="","",IF(COUNTIF(Layout!$D$5:$D$204,$D120)&gt;1,"⚠ this bin code is defined twice",IF(AND($G120&gt;0,$H120&gt;$G120),"⚠ over capacity by "&amp;($H120-$G120)&amp;" units",IF($E120="","⚠ no pick sequence — it cannot be sequenced",IF($H120=0,"empty",IF($J120&gt;1,"mixed — "&amp;$J120&amp;" SKUs share this bin","in use"))))))</f>
        <v/>
      </c>
    </row>
    <row r="121">
      <c r="A121" s="9" t="n"/>
      <c r="B121" s="10" t="n"/>
      <c r="C121" s="9" t="n"/>
      <c r="D121" s="18">
        <f>IF($A121="","",$A121&amp;"-"&amp;TEXT($B121,"00")&amp;"-"&amp;$C121)</f>
        <v/>
      </c>
      <c r="E121" s="10" t="n"/>
      <c r="F121" s="9" t="n"/>
      <c r="G121" s="10" t="n"/>
      <c r="H121" s="14">
        <f>IF($A121="","",SUMIFS(Locations!$D$5:$D$204,Locations!$C$5:$C$204,$D121))</f>
        <v/>
      </c>
      <c r="I121" s="17">
        <f>IF($A121="","",IFERROR($H121/$G121,""))</f>
        <v/>
      </c>
      <c r="J121" s="14">
        <f>IF($A121="","",COUNTIFS(Locations!$C$5:$C$204,$D121,Locations!$D$5:$D$204,"&gt;0"))</f>
        <v/>
      </c>
      <c r="K121" s="12">
        <f>IF($A121="","",IF(COUNTIF(Layout!$D$5:$D$204,$D121)&gt;1,"⚠ this bin code is defined twice",IF(AND($G121&gt;0,$H121&gt;$G121),"⚠ over capacity by "&amp;($H121-$G121)&amp;" units",IF($E121="","⚠ no pick sequence — it cannot be sequenced",IF($H121=0,"empty",IF($J121&gt;1,"mixed — "&amp;$J121&amp;" SKUs share this bin","in use"))))))</f>
        <v/>
      </c>
    </row>
    <row r="122">
      <c r="A122" s="9" t="n"/>
      <c r="B122" s="10" t="n"/>
      <c r="C122" s="9" t="n"/>
      <c r="D122" s="18">
        <f>IF($A122="","",$A122&amp;"-"&amp;TEXT($B122,"00")&amp;"-"&amp;$C122)</f>
        <v/>
      </c>
      <c r="E122" s="10" t="n"/>
      <c r="F122" s="9" t="n"/>
      <c r="G122" s="10" t="n"/>
      <c r="H122" s="14">
        <f>IF($A122="","",SUMIFS(Locations!$D$5:$D$204,Locations!$C$5:$C$204,$D122))</f>
        <v/>
      </c>
      <c r="I122" s="17">
        <f>IF($A122="","",IFERROR($H122/$G122,""))</f>
        <v/>
      </c>
      <c r="J122" s="14">
        <f>IF($A122="","",COUNTIFS(Locations!$C$5:$C$204,$D122,Locations!$D$5:$D$204,"&gt;0"))</f>
        <v/>
      </c>
      <c r="K122" s="12">
        <f>IF($A122="","",IF(COUNTIF(Layout!$D$5:$D$204,$D122)&gt;1,"⚠ this bin code is defined twice",IF(AND($G122&gt;0,$H122&gt;$G122),"⚠ over capacity by "&amp;($H122-$G122)&amp;" units",IF($E122="","⚠ no pick sequence — it cannot be sequenced",IF($H122=0,"empty",IF($J122&gt;1,"mixed — "&amp;$J122&amp;" SKUs share this bin","in use"))))))</f>
        <v/>
      </c>
    </row>
    <row r="123">
      <c r="A123" s="9" t="n"/>
      <c r="B123" s="10" t="n"/>
      <c r="C123" s="9" t="n"/>
      <c r="D123" s="18">
        <f>IF($A123="","",$A123&amp;"-"&amp;TEXT($B123,"00")&amp;"-"&amp;$C123)</f>
        <v/>
      </c>
      <c r="E123" s="10" t="n"/>
      <c r="F123" s="9" t="n"/>
      <c r="G123" s="10" t="n"/>
      <c r="H123" s="14">
        <f>IF($A123="","",SUMIFS(Locations!$D$5:$D$204,Locations!$C$5:$C$204,$D123))</f>
        <v/>
      </c>
      <c r="I123" s="17">
        <f>IF($A123="","",IFERROR($H123/$G123,""))</f>
        <v/>
      </c>
      <c r="J123" s="14">
        <f>IF($A123="","",COUNTIFS(Locations!$C$5:$C$204,$D123,Locations!$D$5:$D$204,"&gt;0"))</f>
        <v/>
      </c>
      <c r="K123" s="12">
        <f>IF($A123="","",IF(COUNTIF(Layout!$D$5:$D$204,$D123)&gt;1,"⚠ this bin code is defined twice",IF(AND($G123&gt;0,$H123&gt;$G123),"⚠ over capacity by "&amp;($H123-$G123)&amp;" units",IF($E123="","⚠ no pick sequence — it cannot be sequenced",IF($H123=0,"empty",IF($J123&gt;1,"mixed — "&amp;$J123&amp;" SKUs share this bin","in use"))))))</f>
        <v/>
      </c>
    </row>
    <row r="124">
      <c r="A124" s="9" t="n"/>
      <c r="B124" s="10" t="n"/>
      <c r="C124" s="9" t="n"/>
      <c r="D124" s="18">
        <f>IF($A124="","",$A124&amp;"-"&amp;TEXT($B124,"00")&amp;"-"&amp;$C124)</f>
        <v/>
      </c>
      <c r="E124" s="10" t="n"/>
      <c r="F124" s="9" t="n"/>
      <c r="G124" s="10" t="n"/>
      <c r="H124" s="14">
        <f>IF($A124="","",SUMIFS(Locations!$D$5:$D$204,Locations!$C$5:$C$204,$D124))</f>
        <v/>
      </c>
      <c r="I124" s="17">
        <f>IF($A124="","",IFERROR($H124/$G124,""))</f>
        <v/>
      </c>
      <c r="J124" s="14">
        <f>IF($A124="","",COUNTIFS(Locations!$C$5:$C$204,$D124,Locations!$D$5:$D$204,"&gt;0"))</f>
        <v/>
      </c>
      <c r="K124" s="12">
        <f>IF($A124="","",IF(COUNTIF(Layout!$D$5:$D$204,$D124)&gt;1,"⚠ this bin code is defined twice",IF(AND($G124&gt;0,$H124&gt;$G124),"⚠ over capacity by "&amp;($H124-$G124)&amp;" units",IF($E124="","⚠ no pick sequence — it cannot be sequenced",IF($H124=0,"empty",IF($J124&gt;1,"mixed — "&amp;$J124&amp;" SKUs share this bin","in use"))))))</f>
        <v/>
      </c>
    </row>
    <row r="125">
      <c r="A125" s="9" t="n"/>
      <c r="B125" s="10" t="n"/>
      <c r="C125" s="9" t="n"/>
      <c r="D125" s="18">
        <f>IF($A125="","",$A125&amp;"-"&amp;TEXT($B125,"00")&amp;"-"&amp;$C125)</f>
        <v/>
      </c>
      <c r="E125" s="10" t="n"/>
      <c r="F125" s="9" t="n"/>
      <c r="G125" s="10" t="n"/>
      <c r="H125" s="14">
        <f>IF($A125="","",SUMIFS(Locations!$D$5:$D$204,Locations!$C$5:$C$204,$D125))</f>
        <v/>
      </c>
      <c r="I125" s="17">
        <f>IF($A125="","",IFERROR($H125/$G125,""))</f>
        <v/>
      </c>
      <c r="J125" s="14">
        <f>IF($A125="","",COUNTIFS(Locations!$C$5:$C$204,$D125,Locations!$D$5:$D$204,"&gt;0"))</f>
        <v/>
      </c>
      <c r="K125" s="12">
        <f>IF($A125="","",IF(COUNTIF(Layout!$D$5:$D$204,$D125)&gt;1,"⚠ this bin code is defined twice",IF(AND($G125&gt;0,$H125&gt;$G125),"⚠ over capacity by "&amp;($H125-$G125)&amp;" units",IF($E125="","⚠ no pick sequence — it cannot be sequenced",IF($H125=0,"empty",IF($J125&gt;1,"mixed — "&amp;$J125&amp;" SKUs share this bin","in use"))))))</f>
        <v/>
      </c>
    </row>
    <row r="126">
      <c r="A126" s="9" t="n"/>
      <c r="B126" s="10" t="n"/>
      <c r="C126" s="9" t="n"/>
      <c r="D126" s="18">
        <f>IF($A126="","",$A126&amp;"-"&amp;TEXT($B126,"00")&amp;"-"&amp;$C126)</f>
        <v/>
      </c>
      <c r="E126" s="10" t="n"/>
      <c r="F126" s="9" t="n"/>
      <c r="G126" s="10" t="n"/>
      <c r="H126" s="14">
        <f>IF($A126="","",SUMIFS(Locations!$D$5:$D$204,Locations!$C$5:$C$204,$D126))</f>
        <v/>
      </c>
      <c r="I126" s="17">
        <f>IF($A126="","",IFERROR($H126/$G126,""))</f>
        <v/>
      </c>
      <c r="J126" s="14">
        <f>IF($A126="","",COUNTIFS(Locations!$C$5:$C$204,$D126,Locations!$D$5:$D$204,"&gt;0"))</f>
        <v/>
      </c>
      <c r="K126" s="12">
        <f>IF($A126="","",IF(COUNTIF(Layout!$D$5:$D$204,$D126)&gt;1,"⚠ this bin code is defined twice",IF(AND($G126&gt;0,$H126&gt;$G126),"⚠ over capacity by "&amp;($H126-$G126)&amp;" units",IF($E126="","⚠ no pick sequence — it cannot be sequenced",IF($H126=0,"empty",IF($J126&gt;1,"mixed — "&amp;$J126&amp;" SKUs share this bin","in use"))))))</f>
        <v/>
      </c>
    </row>
    <row r="127">
      <c r="A127" s="9" t="n"/>
      <c r="B127" s="10" t="n"/>
      <c r="C127" s="9" t="n"/>
      <c r="D127" s="18">
        <f>IF($A127="","",$A127&amp;"-"&amp;TEXT($B127,"00")&amp;"-"&amp;$C127)</f>
        <v/>
      </c>
      <c r="E127" s="10" t="n"/>
      <c r="F127" s="9" t="n"/>
      <c r="G127" s="10" t="n"/>
      <c r="H127" s="14">
        <f>IF($A127="","",SUMIFS(Locations!$D$5:$D$204,Locations!$C$5:$C$204,$D127))</f>
        <v/>
      </c>
      <c r="I127" s="17">
        <f>IF($A127="","",IFERROR($H127/$G127,""))</f>
        <v/>
      </c>
      <c r="J127" s="14">
        <f>IF($A127="","",COUNTIFS(Locations!$C$5:$C$204,$D127,Locations!$D$5:$D$204,"&gt;0"))</f>
        <v/>
      </c>
      <c r="K127" s="12">
        <f>IF($A127="","",IF(COUNTIF(Layout!$D$5:$D$204,$D127)&gt;1,"⚠ this bin code is defined twice",IF(AND($G127&gt;0,$H127&gt;$G127),"⚠ over capacity by "&amp;($H127-$G127)&amp;" units",IF($E127="","⚠ no pick sequence — it cannot be sequenced",IF($H127=0,"empty",IF($J127&gt;1,"mixed — "&amp;$J127&amp;" SKUs share this bin","in use"))))))</f>
        <v/>
      </c>
    </row>
    <row r="128">
      <c r="A128" s="9" t="n"/>
      <c r="B128" s="10" t="n"/>
      <c r="C128" s="9" t="n"/>
      <c r="D128" s="18">
        <f>IF($A128="","",$A128&amp;"-"&amp;TEXT($B128,"00")&amp;"-"&amp;$C128)</f>
        <v/>
      </c>
      <c r="E128" s="10" t="n"/>
      <c r="F128" s="9" t="n"/>
      <c r="G128" s="10" t="n"/>
      <c r="H128" s="14">
        <f>IF($A128="","",SUMIFS(Locations!$D$5:$D$204,Locations!$C$5:$C$204,$D128))</f>
        <v/>
      </c>
      <c r="I128" s="17">
        <f>IF($A128="","",IFERROR($H128/$G128,""))</f>
        <v/>
      </c>
      <c r="J128" s="14">
        <f>IF($A128="","",COUNTIFS(Locations!$C$5:$C$204,$D128,Locations!$D$5:$D$204,"&gt;0"))</f>
        <v/>
      </c>
      <c r="K128" s="12">
        <f>IF($A128="","",IF(COUNTIF(Layout!$D$5:$D$204,$D128)&gt;1,"⚠ this bin code is defined twice",IF(AND($G128&gt;0,$H128&gt;$G128),"⚠ over capacity by "&amp;($H128-$G128)&amp;" units",IF($E128="","⚠ no pick sequence — it cannot be sequenced",IF($H128=0,"empty",IF($J128&gt;1,"mixed — "&amp;$J128&amp;" SKUs share this bin","in use"))))))</f>
        <v/>
      </c>
    </row>
    <row r="129">
      <c r="A129" s="9" t="n"/>
      <c r="B129" s="10" t="n"/>
      <c r="C129" s="9" t="n"/>
      <c r="D129" s="18">
        <f>IF($A129="","",$A129&amp;"-"&amp;TEXT($B129,"00")&amp;"-"&amp;$C129)</f>
        <v/>
      </c>
      <c r="E129" s="10" t="n"/>
      <c r="F129" s="9" t="n"/>
      <c r="G129" s="10" t="n"/>
      <c r="H129" s="14">
        <f>IF($A129="","",SUMIFS(Locations!$D$5:$D$204,Locations!$C$5:$C$204,$D129))</f>
        <v/>
      </c>
      <c r="I129" s="17">
        <f>IF($A129="","",IFERROR($H129/$G129,""))</f>
        <v/>
      </c>
      <c r="J129" s="14">
        <f>IF($A129="","",COUNTIFS(Locations!$C$5:$C$204,$D129,Locations!$D$5:$D$204,"&gt;0"))</f>
        <v/>
      </c>
      <c r="K129" s="12">
        <f>IF($A129="","",IF(COUNTIF(Layout!$D$5:$D$204,$D129)&gt;1,"⚠ this bin code is defined twice",IF(AND($G129&gt;0,$H129&gt;$G129),"⚠ over capacity by "&amp;($H129-$G129)&amp;" units",IF($E129="","⚠ no pick sequence — it cannot be sequenced",IF($H129=0,"empty",IF($J129&gt;1,"mixed — "&amp;$J129&amp;" SKUs share this bin","in use"))))))</f>
        <v/>
      </c>
    </row>
    <row r="130">
      <c r="A130" s="9" t="n"/>
      <c r="B130" s="10" t="n"/>
      <c r="C130" s="9" t="n"/>
      <c r="D130" s="18">
        <f>IF($A130="","",$A130&amp;"-"&amp;TEXT($B130,"00")&amp;"-"&amp;$C130)</f>
        <v/>
      </c>
      <c r="E130" s="10" t="n"/>
      <c r="F130" s="9" t="n"/>
      <c r="G130" s="10" t="n"/>
      <c r="H130" s="14">
        <f>IF($A130="","",SUMIFS(Locations!$D$5:$D$204,Locations!$C$5:$C$204,$D130))</f>
        <v/>
      </c>
      <c r="I130" s="17">
        <f>IF($A130="","",IFERROR($H130/$G130,""))</f>
        <v/>
      </c>
      <c r="J130" s="14">
        <f>IF($A130="","",COUNTIFS(Locations!$C$5:$C$204,$D130,Locations!$D$5:$D$204,"&gt;0"))</f>
        <v/>
      </c>
      <c r="K130" s="12">
        <f>IF($A130="","",IF(COUNTIF(Layout!$D$5:$D$204,$D130)&gt;1,"⚠ this bin code is defined twice",IF(AND($G130&gt;0,$H130&gt;$G130),"⚠ over capacity by "&amp;($H130-$G130)&amp;" units",IF($E130="","⚠ no pick sequence — it cannot be sequenced",IF($H130=0,"empty",IF($J130&gt;1,"mixed — "&amp;$J130&amp;" SKUs share this bin","in use"))))))</f>
        <v/>
      </c>
    </row>
    <row r="131">
      <c r="A131" s="9" t="n"/>
      <c r="B131" s="10" t="n"/>
      <c r="C131" s="9" t="n"/>
      <c r="D131" s="18">
        <f>IF($A131="","",$A131&amp;"-"&amp;TEXT($B131,"00")&amp;"-"&amp;$C131)</f>
        <v/>
      </c>
      <c r="E131" s="10" t="n"/>
      <c r="F131" s="9" t="n"/>
      <c r="G131" s="10" t="n"/>
      <c r="H131" s="14">
        <f>IF($A131="","",SUMIFS(Locations!$D$5:$D$204,Locations!$C$5:$C$204,$D131))</f>
        <v/>
      </c>
      <c r="I131" s="17">
        <f>IF($A131="","",IFERROR($H131/$G131,""))</f>
        <v/>
      </c>
      <c r="J131" s="14">
        <f>IF($A131="","",COUNTIFS(Locations!$C$5:$C$204,$D131,Locations!$D$5:$D$204,"&gt;0"))</f>
        <v/>
      </c>
      <c r="K131" s="12">
        <f>IF($A131="","",IF(COUNTIF(Layout!$D$5:$D$204,$D131)&gt;1,"⚠ this bin code is defined twice",IF(AND($G131&gt;0,$H131&gt;$G131),"⚠ over capacity by "&amp;($H131-$G131)&amp;" units",IF($E131="","⚠ no pick sequence — it cannot be sequenced",IF($H131=0,"empty",IF($J131&gt;1,"mixed — "&amp;$J131&amp;" SKUs share this bin","in use"))))))</f>
        <v/>
      </c>
    </row>
    <row r="132">
      <c r="A132" s="9" t="n"/>
      <c r="B132" s="10" t="n"/>
      <c r="C132" s="9" t="n"/>
      <c r="D132" s="18">
        <f>IF($A132="","",$A132&amp;"-"&amp;TEXT($B132,"00")&amp;"-"&amp;$C132)</f>
        <v/>
      </c>
      <c r="E132" s="10" t="n"/>
      <c r="F132" s="9" t="n"/>
      <c r="G132" s="10" t="n"/>
      <c r="H132" s="14">
        <f>IF($A132="","",SUMIFS(Locations!$D$5:$D$204,Locations!$C$5:$C$204,$D132))</f>
        <v/>
      </c>
      <c r="I132" s="17">
        <f>IF($A132="","",IFERROR($H132/$G132,""))</f>
        <v/>
      </c>
      <c r="J132" s="14">
        <f>IF($A132="","",COUNTIFS(Locations!$C$5:$C$204,$D132,Locations!$D$5:$D$204,"&gt;0"))</f>
        <v/>
      </c>
      <c r="K132" s="12">
        <f>IF($A132="","",IF(COUNTIF(Layout!$D$5:$D$204,$D132)&gt;1,"⚠ this bin code is defined twice",IF(AND($G132&gt;0,$H132&gt;$G132),"⚠ over capacity by "&amp;($H132-$G132)&amp;" units",IF($E132="","⚠ no pick sequence — it cannot be sequenced",IF($H132=0,"empty",IF($J132&gt;1,"mixed — "&amp;$J132&amp;" SKUs share this bin","in use"))))))</f>
        <v/>
      </c>
    </row>
    <row r="133">
      <c r="A133" s="9" t="n"/>
      <c r="B133" s="10" t="n"/>
      <c r="C133" s="9" t="n"/>
      <c r="D133" s="18">
        <f>IF($A133="","",$A133&amp;"-"&amp;TEXT($B133,"00")&amp;"-"&amp;$C133)</f>
        <v/>
      </c>
      <c r="E133" s="10" t="n"/>
      <c r="F133" s="9" t="n"/>
      <c r="G133" s="10" t="n"/>
      <c r="H133" s="14">
        <f>IF($A133="","",SUMIFS(Locations!$D$5:$D$204,Locations!$C$5:$C$204,$D133))</f>
        <v/>
      </c>
      <c r="I133" s="17">
        <f>IF($A133="","",IFERROR($H133/$G133,""))</f>
        <v/>
      </c>
      <c r="J133" s="14">
        <f>IF($A133="","",COUNTIFS(Locations!$C$5:$C$204,$D133,Locations!$D$5:$D$204,"&gt;0"))</f>
        <v/>
      </c>
      <c r="K133" s="12">
        <f>IF($A133="","",IF(COUNTIF(Layout!$D$5:$D$204,$D133)&gt;1,"⚠ this bin code is defined twice",IF(AND($G133&gt;0,$H133&gt;$G133),"⚠ over capacity by "&amp;($H133-$G133)&amp;" units",IF($E133="","⚠ no pick sequence — it cannot be sequenced",IF($H133=0,"empty",IF($J133&gt;1,"mixed — "&amp;$J133&amp;" SKUs share this bin","in use"))))))</f>
        <v/>
      </c>
    </row>
    <row r="134">
      <c r="A134" s="9" t="n"/>
      <c r="B134" s="10" t="n"/>
      <c r="C134" s="9" t="n"/>
      <c r="D134" s="18">
        <f>IF($A134="","",$A134&amp;"-"&amp;TEXT($B134,"00")&amp;"-"&amp;$C134)</f>
        <v/>
      </c>
      <c r="E134" s="10" t="n"/>
      <c r="F134" s="9" t="n"/>
      <c r="G134" s="10" t="n"/>
      <c r="H134" s="14">
        <f>IF($A134="","",SUMIFS(Locations!$D$5:$D$204,Locations!$C$5:$C$204,$D134))</f>
        <v/>
      </c>
      <c r="I134" s="17">
        <f>IF($A134="","",IFERROR($H134/$G134,""))</f>
        <v/>
      </c>
      <c r="J134" s="14">
        <f>IF($A134="","",COUNTIFS(Locations!$C$5:$C$204,$D134,Locations!$D$5:$D$204,"&gt;0"))</f>
        <v/>
      </c>
      <c r="K134" s="12">
        <f>IF($A134="","",IF(COUNTIF(Layout!$D$5:$D$204,$D134)&gt;1,"⚠ this bin code is defined twice",IF(AND($G134&gt;0,$H134&gt;$G134),"⚠ over capacity by "&amp;($H134-$G134)&amp;" units",IF($E134="","⚠ no pick sequence — it cannot be sequenced",IF($H134=0,"empty",IF($J134&gt;1,"mixed — "&amp;$J134&amp;" SKUs share this bin","in use"))))))</f>
        <v/>
      </c>
    </row>
    <row r="135">
      <c r="A135" s="9" t="n"/>
      <c r="B135" s="10" t="n"/>
      <c r="C135" s="9" t="n"/>
      <c r="D135" s="18">
        <f>IF($A135="","",$A135&amp;"-"&amp;TEXT($B135,"00")&amp;"-"&amp;$C135)</f>
        <v/>
      </c>
      <c r="E135" s="10" t="n"/>
      <c r="F135" s="9" t="n"/>
      <c r="G135" s="10" t="n"/>
      <c r="H135" s="14">
        <f>IF($A135="","",SUMIFS(Locations!$D$5:$D$204,Locations!$C$5:$C$204,$D135))</f>
        <v/>
      </c>
      <c r="I135" s="17">
        <f>IF($A135="","",IFERROR($H135/$G135,""))</f>
        <v/>
      </c>
      <c r="J135" s="14">
        <f>IF($A135="","",COUNTIFS(Locations!$C$5:$C$204,$D135,Locations!$D$5:$D$204,"&gt;0"))</f>
        <v/>
      </c>
      <c r="K135" s="12">
        <f>IF($A135="","",IF(COUNTIF(Layout!$D$5:$D$204,$D135)&gt;1,"⚠ this bin code is defined twice",IF(AND($G135&gt;0,$H135&gt;$G135),"⚠ over capacity by "&amp;($H135-$G135)&amp;" units",IF($E135="","⚠ no pick sequence — it cannot be sequenced",IF($H135=0,"empty",IF($J135&gt;1,"mixed — "&amp;$J135&amp;" SKUs share this bin","in use"))))))</f>
        <v/>
      </c>
    </row>
    <row r="136">
      <c r="A136" s="9" t="n"/>
      <c r="B136" s="10" t="n"/>
      <c r="C136" s="9" t="n"/>
      <c r="D136" s="18">
        <f>IF($A136="","",$A136&amp;"-"&amp;TEXT($B136,"00")&amp;"-"&amp;$C136)</f>
        <v/>
      </c>
      <c r="E136" s="10" t="n"/>
      <c r="F136" s="9" t="n"/>
      <c r="G136" s="10" t="n"/>
      <c r="H136" s="14">
        <f>IF($A136="","",SUMIFS(Locations!$D$5:$D$204,Locations!$C$5:$C$204,$D136))</f>
        <v/>
      </c>
      <c r="I136" s="17">
        <f>IF($A136="","",IFERROR($H136/$G136,""))</f>
        <v/>
      </c>
      <c r="J136" s="14">
        <f>IF($A136="","",COUNTIFS(Locations!$C$5:$C$204,$D136,Locations!$D$5:$D$204,"&gt;0"))</f>
        <v/>
      </c>
      <c r="K136" s="12">
        <f>IF($A136="","",IF(COUNTIF(Layout!$D$5:$D$204,$D136)&gt;1,"⚠ this bin code is defined twice",IF(AND($G136&gt;0,$H136&gt;$G136),"⚠ over capacity by "&amp;($H136-$G136)&amp;" units",IF($E136="","⚠ no pick sequence — it cannot be sequenced",IF($H136=0,"empty",IF($J136&gt;1,"mixed — "&amp;$J136&amp;" SKUs share this bin","in use"))))))</f>
        <v/>
      </c>
    </row>
    <row r="137">
      <c r="A137" s="9" t="n"/>
      <c r="B137" s="10" t="n"/>
      <c r="C137" s="9" t="n"/>
      <c r="D137" s="18">
        <f>IF($A137="","",$A137&amp;"-"&amp;TEXT($B137,"00")&amp;"-"&amp;$C137)</f>
        <v/>
      </c>
      <c r="E137" s="10" t="n"/>
      <c r="F137" s="9" t="n"/>
      <c r="G137" s="10" t="n"/>
      <c r="H137" s="14">
        <f>IF($A137="","",SUMIFS(Locations!$D$5:$D$204,Locations!$C$5:$C$204,$D137))</f>
        <v/>
      </c>
      <c r="I137" s="17">
        <f>IF($A137="","",IFERROR($H137/$G137,""))</f>
        <v/>
      </c>
      <c r="J137" s="14">
        <f>IF($A137="","",COUNTIFS(Locations!$C$5:$C$204,$D137,Locations!$D$5:$D$204,"&gt;0"))</f>
        <v/>
      </c>
      <c r="K137" s="12">
        <f>IF($A137="","",IF(COUNTIF(Layout!$D$5:$D$204,$D137)&gt;1,"⚠ this bin code is defined twice",IF(AND($G137&gt;0,$H137&gt;$G137),"⚠ over capacity by "&amp;($H137-$G137)&amp;" units",IF($E137="","⚠ no pick sequence — it cannot be sequenced",IF($H137=0,"empty",IF($J137&gt;1,"mixed — "&amp;$J137&amp;" SKUs share this bin","in use"))))))</f>
        <v/>
      </c>
    </row>
    <row r="138">
      <c r="A138" s="9" t="n"/>
      <c r="B138" s="10" t="n"/>
      <c r="C138" s="9" t="n"/>
      <c r="D138" s="18">
        <f>IF($A138="","",$A138&amp;"-"&amp;TEXT($B138,"00")&amp;"-"&amp;$C138)</f>
        <v/>
      </c>
      <c r="E138" s="10" t="n"/>
      <c r="F138" s="9" t="n"/>
      <c r="G138" s="10" t="n"/>
      <c r="H138" s="14">
        <f>IF($A138="","",SUMIFS(Locations!$D$5:$D$204,Locations!$C$5:$C$204,$D138))</f>
        <v/>
      </c>
      <c r="I138" s="17">
        <f>IF($A138="","",IFERROR($H138/$G138,""))</f>
        <v/>
      </c>
      <c r="J138" s="14">
        <f>IF($A138="","",COUNTIFS(Locations!$C$5:$C$204,$D138,Locations!$D$5:$D$204,"&gt;0"))</f>
        <v/>
      </c>
      <c r="K138" s="12">
        <f>IF($A138="","",IF(COUNTIF(Layout!$D$5:$D$204,$D138)&gt;1,"⚠ this bin code is defined twice",IF(AND($G138&gt;0,$H138&gt;$G138),"⚠ over capacity by "&amp;($H138-$G138)&amp;" units",IF($E138="","⚠ no pick sequence — it cannot be sequenced",IF($H138=0,"empty",IF($J138&gt;1,"mixed — "&amp;$J138&amp;" SKUs share this bin","in use"))))))</f>
        <v/>
      </c>
    </row>
    <row r="139">
      <c r="A139" s="9" t="n"/>
      <c r="B139" s="10" t="n"/>
      <c r="C139" s="9" t="n"/>
      <c r="D139" s="18">
        <f>IF($A139="","",$A139&amp;"-"&amp;TEXT($B139,"00")&amp;"-"&amp;$C139)</f>
        <v/>
      </c>
      <c r="E139" s="10" t="n"/>
      <c r="F139" s="9" t="n"/>
      <c r="G139" s="10" t="n"/>
      <c r="H139" s="14">
        <f>IF($A139="","",SUMIFS(Locations!$D$5:$D$204,Locations!$C$5:$C$204,$D139))</f>
        <v/>
      </c>
      <c r="I139" s="17">
        <f>IF($A139="","",IFERROR($H139/$G139,""))</f>
        <v/>
      </c>
      <c r="J139" s="14">
        <f>IF($A139="","",COUNTIFS(Locations!$C$5:$C$204,$D139,Locations!$D$5:$D$204,"&gt;0"))</f>
        <v/>
      </c>
      <c r="K139" s="12">
        <f>IF($A139="","",IF(COUNTIF(Layout!$D$5:$D$204,$D139)&gt;1,"⚠ this bin code is defined twice",IF(AND($G139&gt;0,$H139&gt;$G139),"⚠ over capacity by "&amp;($H139-$G139)&amp;" units",IF($E139="","⚠ no pick sequence — it cannot be sequenced",IF($H139=0,"empty",IF($J139&gt;1,"mixed — "&amp;$J139&amp;" SKUs share this bin","in use"))))))</f>
        <v/>
      </c>
    </row>
    <row r="140">
      <c r="A140" s="9" t="n"/>
      <c r="B140" s="10" t="n"/>
      <c r="C140" s="9" t="n"/>
      <c r="D140" s="18">
        <f>IF($A140="","",$A140&amp;"-"&amp;TEXT($B140,"00")&amp;"-"&amp;$C140)</f>
        <v/>
      </c>
      <c r="E140" s="10" t="n"/>
      <c r="F140" s="9" t="n"/>
      <c r="G140" s="10" t="n"/>
      <c r="H140" s="14">
        <f>IF($A140="","",SUMIFS(Locations!$D$5:$D$204,Locations!$C$5:$C$204,$D140))</f>
        <v/>
      </c>
      <c r="I140" s="17">
        <f>IF($A140="","",IFERROR($H140/$G140,""))</f>
        <v/>
      </c>
      <c r="J140" s="14">
        <f>IF($A140="","",COUNTIFS(Locations!$C$5:$C$204,$D140,Locations!$D$5:$D$204,"&gt;0"))</f>
        <v/>
      </c>
      <c r="K140" s="12">
        <f>IF($A140="","",IF(COUNTIF(Layout!$D$5:$D$204,$D140)&gt;1,"⚠ this bin code is defined twice",IF(AND($G140&gt;0,$H140&gt;$G140),"⚠ over capacity by "&amp;($H140-$G140)&amp;" units",IF($E140="","⚠ no pick sequence — it cannot be sequenced",IF($H140=0,"empty",IF($J140&gt;1,"mixed — "&amp;$J140&amp;" SKUs share this bin","in use"))))))</f>
        <v/>
      </c>
    </row>
    <row r="141">
      <c r="A141" s="9" t="n"/>
      <c r="B141" s="10" t="n"/>
      <c r="C141" s="9" t="n"/>
      <c r="D141" s="18">
        <f>IF($A141="","",$A141&amp;"-"&amp;TEXT($B141,"00")&amp;"-"&amp;$C141)</f>
        <v/>
      </c>
      <c r="E141" s="10" t="n"/>
      <c r="F141" s="9" t="n"/>
      <c r="G141" s="10" t="n"/>
      <c r="H141" s="14">
        <f>IF($A141="","",SUMIFS(Locations!$D$5:$D$204,Locations!$C$5:$C$204,$D141))</f>
        <v/>
      </c>
      <c r="I141" s="17">
        <f>IF($A141="","",IFERROR($H141/$G141,""))</f>
        <v/>
      </c>
      <c r="J141" s="14">
        <f>IF($A141="","",COUNTIFS(Locations!$C$5:$C$204,$D141,Locations!$D$5:$D$204,"&gt;0"))</f>
        <v/>
      </c>
      <c r="K141" s="12">
        <f>IF($A141="","",IF(COUNTIF(Layout!$D$5:$D$204,$D141)&gt;1,"⚠ this bin code is defined twice",IF(AND($G141&gt;0,$H141&gt;$G141),"⚠ over capacity by "&amp;($H141-$G141)&amp;" units",IF($E141="","⚠ no pick sequence — it cannot be sequenced",IF($H141=0,"empty",IF($J141&gt;1,"mixed — "&amp;$J141&amp;" SKUs share this bin","in use"))))))</f>
        <v/>
      </c>
    </row>
    <row r="142">
      <c r="A142" s="9" t="n"/>
      <c r="B142" s="10" t="n"/>
      <c r="C142" s="9" t="n"/>
      <c r="D142" s="18">
        <f>IF($A142="","",$A142&amp;"-"&amp;TEXT($B142,"00")&amp;"-"&amp;$C142)</f>
        <v/>
      </c>
      <c r="E142" s="10" t="n"/>
      <c r="F142" s="9" t="n"/>
      <c r="G142" s="10" t="n"/>
      <c r="H142" s="14">
        <f>IF($A142="","",SUMIFS(Locations!$D$5:$D$204,Locations!$C$5:$C$204,$D142))</f>
        <v/>
      </c>
      <c r="I142" s="17">
        <f>IF($A142="","",IFERROR($H142/$G142,""))</f>
        <v/>
      </c>
      <c r="J142" s="14">
        <f>IF($A142="","",COUNTIFS(Locations!$C$5:$C$204,$D142,Locations!$D$5:$D$204,"&gt;0"))</f>
        <v/>
      </c>
      <c r="K142" s="12">
        <f>IF($A142="","",IF(COUNTIF(Layout!$D$5:$D$204,$D142)&gt;1,"⚠ this bin code is defined twice",IF(AND($G142&gt;0,$H142&gt;$G142),"⚠ over capacity by "&amp;($H142-$G142)&amp;" units",IF($E142="","⚠ no pick sequence — it cannot be sequenced",IF($H142=0,"empty",IF($J142&gt;1,"mixed — "&amp;$J142&amp;" SKUs share this bin","in use"))))))</f>
        <v/>
      </c>
    </row>
    <row r="143">
      <c r="A143" s="9" t="n"/>
      <c r="B143" s="10" t="n"/>
      <c r="C143" s="9" t="n"/>
      <c r="D143" s="18">
        <f>IF($A143="","",$A143&amp;"-"&amp;TEXT($B143,"00")&amp;"-"&amp;$C143)</f>
        <v/>
      </c>
      <c r="E143" s="10" t="n"/>
      <c r="F143" s="9" t="n"/>
      <c r="G143" s="10" t="n"/>
      <c r="H143" s="14">
        <f>IF($A143="","",SUMIFS(Locations!$D$5:$D$204,Locations!$C$5:$C$204,$D143))</f>
        <v/>
      </c>
      <c r="I143" s="17">
        <f>IF($A143="","",IFERROR($H143/$G143,""))</f>
        <v/>
      </c>
      <c r="J143" s="14">
        <f>IF($A143="","",COUNTIFS(Locations!$C$5:$C$204,$D143,Locations!$D$5:$D$204,"&gt;0"))</f>
        <v/>
      </c>
      <c r="K143" s="12">
        <f>IF($A143="","",IF(COUNTIF(Layout!$D$5:$D$204,$D143)&gt;1,"⚠ this bin code is defined twice",IF(AND($G143&gt;0,$H143&gt;$G143),"⚠ over capacity by "&amp;($H143-$G143)&amp;" units",IF($E143="","⚠ no pick sequence — it cannot be sequenced",IF($H143=0,"empty",IF($J143&gt;1,"mixed — "&amp;$J143&amp;" SKUs share this bin","in use"))))))</f>
        <v/>
      </c>
    </row>
    <row r="144">
      <c r="A144" s="9" t="n"/>
      <c r="B144" s="10" t="n"/>
      <c r="C144" s="9" t="n"/>
      <c r="D144" s="18">
        <f>IF($A144="","",$A144&amp;"-"&amp;TEXT($B144,"00")&amp;"-"&amp;$C144)</f>
        <v/>
      </c>
      <c r="E144" s="10" t="n"/>
      <c r="F144" s="9" t="n"/>
      <c r="G144" s="10" t="n"/>
      <c r="H144" s="14">
        <f>IF($A144="","",SUMIFS(Locations!$D$5:$D$204,Locations!$C$5:$C$204,$D144))</f>
        <v/>
      </c>
      <c r="I144" s="17">
        <f>IF($A144="","",IFERROR($H144/$G144,""))</f>
        <v/>
      </c>
      <c r="J144" s="14">
        <f>IF($A144="","",COUNTIFS(Locations!$C$5:$C$204,$D144,Locations!$D$5:$D$204,"&gt;0"))</f>
        <v/>
      </c>
      <c r="K144" s="12">
        <f>IF($A144="","",IF(COUNTIF(Layout!$D$5:$D$204,$D144)&gt;1,"⚠ this bin code is defined twice",IF(AND($G144&gt;0,$H144&gt;$G144),"⚠ over capacity by "&amp;($H144-$G144)&amp;" units",IF($E144="","⚠ no pick sequence — it cannot be sequenced",IF($H144=0,"empty",IF($J144&gt;1,"mixed — "&amp;$J144&amp;" SKUs share this bin","in use"))))))</f>
        <v/>
      </c>
    </row>
    <row r="145">
      <c r="A145" s="9" t="n"/>
      <c r="B145" s="10" t="n"/>
      <c r="C145" s="9" t="n"/>
      <c r="D145" s="18">
        <f>IF($A145="","",$A145&amp;"-"&amp;TEXT($B145,"00")&amp;"-"&amp;$C145)</f>
        <v/>
      </c>
      <c r="E145" s="10" t="n"/>
      <c r="F145" s="9" t="n"/>
      <c r="G145" s="10" t="n"/>
      <c r="H145" s="14">
        <f>IF($A145="","",SUMIFS(Locations!$D$5:$D$204,Locations!$C$5:$C$204,$D145))</f>
        <v/>
      </c>
      <c r="I145" s="17">
        <f>IF($A145="","",IFERROR($H145/$G145,""))</f>
        <v/>
      </c>
      <c r="J145" s="14">
        <f>IF($A145="","",COUNTIFS(Locations!$C$5:$C$204,$D145,Locations!$D$5:$D$204,"&gt;0"))</f>
        <v/>
      </c>
      <c r="K145" s="12">
        <f>IF($A145="","",IF(COUNTIF(Layout!$D$5:$D$204,$D145)&gt;1,"⚠ this bin code is defined twice",IF(AND($G145&gt;0,$H145&gt;$G145),"⚠ over capacity by "&amp;($H145-$G145)&amp;" units",IF($E145="","⚠ no pick sequence — it cannot be sequenced",IF($H145=0,"empty",IF($J145&gt;1,"mixed — "&amp;$J145&amp;" SKUs share this bin","in use"))))))</f>
        <v/>
      </c>
    </row>
    <row r="146">
      <c r="A146" s="9" t="n"/>
      <c r="B146" s="10" t="n"/>
      <c r="C146" s="9" t="n"/>
      <c r="D146" s="18">
        <f>IF($A146="","",$A146&amp;"-"&amp;TEXT($B146,"00")&amp;"-"&amp;$C146)</f>
        <v/>
      </c>
      <c r="E146" s="10" t="n"/>
      <c r="F146" s="9" t="n"/>
      <c r="G146" s="10" t="n"/>
      <c r="H146" s="14">
        <f>IF($A146="","",SUMIFS(Locations!$D$5:$D$204,Locations!$C$5:$C$204,$D146))</f>
        <v/>
      </c>
      <c r="I146" s="17">
        <f>IF($A146="","",IFERROR($H146/$G146,""))</f>
        <v/>
      </c>
      <c r="J146" s="14">
        <f>IF($A146="","",COUNTIFS(Locations!$C$5:$C$204,$D146,Locations!$D$5:$D$204,"&gt;0"))</f>
        <v/>
      </c>
      <c r="K146" s="12">
        <f>IF($A146="","",IF(COUNTIF(Layout!$D$5:$D$204,$D146)&gt;1,"⚠ this bin code is defined twice",IF(AND($G146&gt;0,$H146&gt;$G146),"⚠ over capacity by "&amp;($H146-$G146)&amp;" units",IF($E146="","⚠ no pick sequence — it cannot be sequenced",IF($H146=0,"empty",IF($J146&gt;1,"mixed — "&amp;$J146&amp;" SKUs share this bin","in use"))))))</f>
        <v/>
      </c>
    </row>
    <row r="147">
      <c r="A147" s="9" t="n"/>
      <c r="B147" s="10" t="n"/>
      <c r="C147" s="9" t="n"/>
      <c r="D147" s="18">
        <f>IF($A147="","",$A147&amp;"-"&amp;TEXT($B147,"00")&amp;"-"&amp;$C147)</f>
        <v/>
      </c>
      <c r="E147" s="10" t="n"/>
      <c r="F147" s="9" t="n"/>
      <c r="G147" s="10" t="n"/>
      <c r="H147" s="14">
        <f>IF($A147="","",SUMIFS(Locations!$D$5:$D$204,Locations!$C$5:$C$204,$D147))</f>
        <v/>
      </c>
      <c r="I147" s="17">
        <f>IF($A147="","",IFERROR($H147/$G147,""))</f>
        <v/>
      </c>
      <c r="J147" s="14">
        <f>IF($A147="","",COUNTIFS(Locations!$C$5:$C$204,$D147,Locations!$D$5:$D$204,"&gt;0"))</f>
        <v/>
      </c>
      <c r="K147" s="12">
        <f>IF($A147="","",IF(COUNTIF(Layout!$D$5:$D$204,$D147)&gt;1,"⚠ this bin code is defined twice",IF(AND($G147&gt;0,$H147&gt;$G147),"⚠ over capacity by "&amp;($H147-$G147)&amp;" units",IF($E147="","⚠ no pick sequence — it cannot be sequenced",IF($H147=0,"empty",IF($J147&gt;1,"mixed — "&amp;$J147&amp;" SKUs share this bin","in use"))))))</f>
        <v/>
      </c>
    </row>
    <row r="148">
      <c r="A148" s="9" t="n"/>
      <c r="B148" s="10" t="n"/>
      <c r="C148" s="9" t="n"/>
      <c r="D148" s="18">
        <f>IF($A148="","",$A148&amp;"-"&amp;TEXT($B148,"00")&amp;"-"&amp;$C148)</f>
        <v/>
      </c>
      <c r="E148" s="10" t="n"/>
      <c r="F148" s="9" t="n"/>
      <c r="G148" s="10" t="n"/>
      <c r="H148" s="14">
        <f>IF($A148="","",SUMIFS(Locations!$D$5:$D$204,Locations!$C$5:$C$204,$D148))</f>
        <v/>
      </c>
      <c r="I148" s="17">
        <f>IF($A148="","",IFERROR($H148/$G148,""))</f>
        <v/>
      </c>
      <c r="J148" s="14">
        <f>IF($A148="","",COUNTIFS(Locations!$C$5:$C$204,$D148,Locations!$D$5:$D$204,"&gt;0"))</f>
        <v/>
      </c>
      <c r="K148" s="12">
        <f>IF($A148="","",IF(COUNTIF(Layout!$D$5:$D$204,$D148)&gt;1,"⚠ this bin code is defined twice",IF(AND($G148&gt;0,$H148&gt;$G148),"⚠ over capacity by "&amp;($H148-$G148)&amp;" units",IF($E148="","⚠ no pick sequence — it cannot be sequenced",IF($H148=0,"empty",IF($J148&gt;1,"mixed — "&amp;$J148&amp;" SKUs share this bin","in use"))))))</f>
        <v/>
      </c>
    </row>
    <row r="149">
      <c r="A149" s="9" t="n"/>
      <c r="B149" s="10" t="n"/>
      <c r="C149" s="9" t="n"/>
      <c r="D149" s="18">
        <f>IF($A149="","",$A149&amp;"-"&amp;TEXT($B149,"00")&amp;"-"&amp;$C149)</f>
        <v/>
      </c>
      <c r="E149" s="10" t="n"/>
      <c r="F149" s="9" t="n"/>
      <c r="G149" s="10" t="n"/>
      <c r="H149" s="14">
        <f>IF($A149="","",SUMIFS(Locations!$D$5:$D$204,Locations!$C$5:$C$204,$D149))</f>
        <v/>
      </c>
      <c r="I149" s="17">
        <f>IF($A149="","",IFERROR($H149/$G149,""))</f>
        <v/>
      </c>
      <c r="J149" s="14">
        <f>IF($A149="","",COUNTIFS(Locations!$C$5:$C$204,$D149,Locations!$D$5:$D$204,"&gt;0"))</f>
        <v/>
      </c>
      <c r="K149" s="12">
        <f>IF($A149="","",IF(COUNTIF(Layout!$D$5:$D$204,$D149)&gt;1,"⚠ this bin code is defined twice",IF(AND($G149&gt;0,$H149&gt;$G149),"⚠ over capacity by "&amp;($H149-$G149)&amp;" units",IF($E149="","⚠ no pick sequence — it cannot be sequenced",IF($H149=0,"empty",IF($J149&gt;1,"mixed — "&amp;$J149&amp;" SKUs share this bin","in use"))))))</f>
        <v/>
      </c>
    </row>
    <row r="150">
      <c r="A150" s="9" t="n"/>
      <c r="B150" s="10" t="n"/>
      <c r="C150" s="9" t="n"/>
      <c r="D150" s="18">
        <f>IF($A150="","",$A150&amp;"-"&amp;TEXT($B150,"00")&amp;"-"&amp;$C150)</f>
        <v/>
      </c>
      <c r="E150" s="10" t="n"/>
      <c r="F150" s="9" t="n"/>
      <c r="G150" s="10" t="n"/>
      <c r="H150" s="14">
        <f>IF($A150="","",SUMIFS(Locations!$D$5:$D$204,Locations!$C$5:$C$204,$D150))</f>
        <v/>
      </c>
      <c r="I150" s="17">
        <f>IF($A150="","",IFERROR($H150/$G150,""))</f>
        <v/>
      </c>
      <c r="J150" s="14">
        <f>IF($A150="","",COUNTIFS(Locations!$C$5:$C$204,$D150,Locations!$D$5:$D$204,"&gt;0"))</f>
        <v/>
      </c>
      <c r="K150" s="12">
        <f>IF($A150="","",IF(COUNTIF(Layout!$D$5:$D$204,$D150)&gt;1,"⚠ this bin code is defined twice",IF(AND($G150&gt;0,$H150&gt;$G150),"⚠ over capacity by "&amp;($H150-$G150)&amp;" units",IF($E150="","⚠ no pick sequence — it cannot be sequenced",IF($H150=0,"empty",IF($J150&gt;1,"mixed — "&amp;$J150&amp;" SKUs share this bin","in use"))))))</f>
        <v/>
      </c>
    </row>
    <row r="151">
      <c r="A151" s="9" t="n"/>
      <c r="B151" s="10" t="n"/>
      <c r="C151" s="9" t="n"/>
      <c r="D151" s="18">
        <f>IF($A151="","",$A151&amp;"-"&amp;TEXT($B151,"00")&amp;"-"&amp;$C151)</f>
        <v/>
      </c>
      <c r="E151" s="10" t="n"/>
      <c r="F151" s="9" t="n"/>
      <c r="G151" s="10" t="n"/>
      <c r="H151" s="14">
        <f>IF($A151="","",SUMIFS(Locations!$D$5:$D$204,Locations!$C$5:$C$204,$D151))</f>
        <v/>
      </c>
      <c r="I151" s="17">
        <f>IF($A151="","",IFERROR($H151/$G151,""))</f>
        <v/>
      </c>
      <c r="J151" s="14">
        <f>IF($A151="","",COUNTIFS(Locations!$C$5:$C$204,$D151,Locations!$D$5:$D$204,"&gt;0"))</f>
        <v/>
      </c>
      <c r="K151" s="12">
        <f>IF($A151="","",IF(COUNTIF(Layout!$D$5:$D$204,$D151)&gt;1,"⚠ this bin code is defined twice",IF(AND($G151&gt;0,$H151&gt;$G151),"⚠ over capacity by "&amp;($H151-$G151)&amp;" units",IF($E151="","⚠ no pick sequence — it cannot be sequenced",IF($H151=0,"empty",IF($J151&gt;1,"mixed — "&amp;$J151&amp;" SKUs share this bin","in use"))))))</f>
        <v/>
      </c>
    </row>
    <row r="152">
      <c r="A152" s="9" t="n"/>
      <c r="B152" s="10" t="n"/>
      <c r="C152" s="9" t="n"/>
      <c r="D152" s="18">
        <f>IF($A152="","",$A152&amp;"-"&amp;TEXT($B152,"00")&amp;"-"&amp;$C152)</f>
        <v/>
      </c>
      <c r="E152" s="10" t="n"/>
      <c r="F152" s="9" t="n"/>
      <c r="G152" s="10" t="n"/>
      <c r="H152" s="14">
        <f>IF($A152="","",SUMIFS(Locations!$D$5:$D$204,Locations!$C$5:$C$204,$D152))</f>
        <v/>
      </c>
      <c r="I152" s="17">
        <f>IF($A152="","",IFERROR($H152/$G152,""))</f>
        <v/>
      </c>
      <c r="J152" s="14">
        <f>IF($A152="","",COUNTIFS(Locations!$C$5:$C$204,$D152,Locations!$D$5:$D$204,"&gt;0"))</f>
        <v/>
      </c>
      <c r="K152" s="12">
        <f>IF($A152="","",IF(COUNTIF(Layout!$D$5:$D$204,$D152)&gt;1,"⚠ this bin code is defined twice",IF(AND($G152&gt;0,$H152&gt;$G152),"⚠ over capacity by "&amp;($H152-$G152)&amp;" units",IF($E152="","⚠ no pick sequence — it cannot be sequenced",IF($H152=0,"empty",IF($J152&gt;1,"mixed — "&amp;$J152&amp;" SKUs share this bin","in use"))))))</f>
        <v/>
      </c>
    </row>
    <row r="153">
      <c r="A153" s="9" t="n"/>
      <c r="B153" s="10" t="n"/>
      <c r="C153" s="9" t="n"/>
      <c r="D153" s="18">
        <f>IF($A153="","",$A153&amp;"-"&amp;TEXT($B153,"00")&amp;"-"&amp;$C153)</f>
        <v/>
      </c>
      <c r="E153" s="10" t="n"/>
      <c r="F153" s="9" t="n"/>
      <c r="G153" s="10" t="n"/>
      <c r="H153" s="14">
        <f>IF($A153="","",SUMIFS(Locations!$D$5:$D$204,Locations!$C$5:$C$204,$D153))</f>
        <v/>
      </c>
      <c r="I153" s="17">
        <f>IF($A153="","",IFERROR($H153/$G153,""))</f>
        <v/>
      </c>
      <c r="J153" s="14">
        <f>IF($A153="","",COUNTIFS(Locations!$C$5:$C$204,$D153,Locations!$D$5:$D$204,"&gt;0"))</f>
        <v/>
      </c>
      <c r="K153" s="12">
        <f>IF($A153="","",IF(COUNTIF(Layout!$D$5:$D$204,$D153)&gt;1,"⚠ this bin code is defined twice",IF(AND($G153&gt;0,$H153&gt;$G153),"⚠ over capacity by "&amp;($H153-$G153)&amp;" units",IF($E153="","⚠ no pick sequence — it cannot be sequenced",IF($H153=0,"empty",IF($J153&gt;1,"mixed — "&amp;$J153&amp;" SKUs share this bin","in use"))))))</f>
        <v/>
      </c>
    </row>
    <row r="154">
      <c r="A154" s="9" t="n"/>
      <c r="B154" s="10" t="n"/>
      <c r="C154" s="9" t="n"/>
      <c r="D154" s="18">
        <f>IF($A154="","",$A154&amp;"-"&amp;TEXT($B154,"00")&amp;"-"&amp;$C154)</f>
        <v/>
      </c>
      <c r="E154" s="10" t="n"/>
      <c r="F154" s="9" t="n"/>
      <c r="G154" s="10" t="n"/>
      <c r="H154" s="14">
        <f>IF($A154="","",SUMIFS(Locations!$D$5:$D$204,Locations!$C$5:$C$204,$D154))</f>
        <v/>
      </c>
      <c r="I154" s="17">
        <f>IF($A154="","",IFERROR($H154/$G154,""))</f>
        <v/>
      </c>
      <c r="J154" s="14">
        <f>IF($A154="","",COUNTIFS(Locations!$C$5:$C$204,$D154,Locations!$D$5:$D$204,"&gt;0"))</f>
        <v/>
      </c>
      <c r="K154" s="12">
        <f>IF($A154="","",IF(COUNTIF(Layout!$D$5:$D$204,$D154)&gt;1,"⚠ this bin code is defined twice",IF(AND($G154&gt;0,$H154&gt;$G154),"⚠ over capacity by "&amp;($H154-$G154)&amp;" units",IF($E154="","⚠ no pick sequence — it cannot be sequenced",IF($H154=0,"empty",IF($J154&gt;1,"mixed — "&amp;$J154&amp;" SKUs share this bin","in use"))))))</f>
        <v/>
      </c>
    </row>
    <row r="155">
      <c r="A155" s="9" t="n"/>
      <c r="B155" s="10" t="n"/>
      <c r="C155" s="9" t="n"/>
      <c r="D155" s="18">
        <f>IF($A155="","",$A155&amp;"-"&amp;TEXT($B155,"00")&amp;"-"&amp;$C155)</f>
        <v/>
      </c>
      <c r="E155" s="10" t="n"/>
      <c r="F155" s="9" t="n"/>
      <c r="G155" s="10" t="n"/>
      <c r="H155" s="14">
        <f>IF($A155="","",SUMIFS(Locations!$D$5:$D$204,Locations!$C$5:$C$204,$D155))</f>
        <v/>
      </c>
      <c r="I155" s="17">
        <f>IF($A155="","",IFERROR($H155/$G155,""))</f>
        <v/>
      </c>
      <c r="J155" s="14">
        <f>IF($A155="","",COUNTIFS(Locations!$C$5:$C$204,$D155,Locations!$D$5:$D$204,"&gt;0"))</f>
        <v/>
      </c>
      <c r="K155" s="12">
        <f>IF($A155="","",IF(COUNTIF(Layout!$D$5:$D$204,$D155)&gt;1,"⚠ this bin code is defined twice",IF(AND($G155&gt;0,$H155&gt;$G155),"⚠ over capacity by "&amp;($H155-$G155)&amp;" units",IF($E155="","⚠ no pick sequence — it cannot be sequenced",IF($H155=0,"empty",IF($J155&gt;1,"mixed — "&amp;$J155&amp;" SKUs share this bin","in use"))))))</f>
        <v/>
      </c>
    </row>
    <row r="156">
      <c r="A156" s="9" t="n"/>
      <c r="B156" s="10" t="n"/>
      <c r="C156" s="9" t="n"/>
      <c r="D156" s="18">
        <f>IF($A156="","",$A156&amp;"-"&amp;TEXT($B156,"00")&amp;"-"&amp;$C156)</f>
        <v/>
      </c>
      <c r="E156" s="10" t="n"/>
      <c r="F156" s="9" t="n"/>
      <c r="G156" s="10" t="n"/>
      <c r="H156" s="14">
        <f>IF($A156="","",SUMIFS(Locations!$D$5:$D$204,Locations!$C$5:$C$204,$D156))</f>
        <v/>
      </c>
      <c r="I156" s="17">
        <f>IF($A156="","",IFERROR($H156/$G156,""))</f>
        <v/>
      </c>
      <c r="J156" s="14">
        <f>IF($A156="","",COUNTIFS(Locations!$C$5:$C$204,$D156,Locations!$D$5:$D$204,"&gt;0"))</f>
        <v/>
      </c>
      <c r="K156" s="12">
        <f>IF($A156="","",IF(COUNTIF(Layout!$D$5:$D$204,$D156)&gt;1,"⚠ this bin code is defined twice",IF(AND($G156&gt;0,$H156&gt;$G156),"⚠ over capacity by "&amp;($H156-$G156)&amp;" units",IF($E156="","⚠ no pick sequence — it cannot be sequenced",IF($H156=0,"empty",IF($J156&gt;1,"mixed — "&amp;$J156&amp;" SKUs share this bin","in use"))))))</f>
        <v/>
      </c>
    </row>
    <row r="157">
      <c r="A157" s="9" t="n"/>
      <c r="B157" s="10" t="n"/>
      <c r="C157" s="9" t="n"/>
      <c r="D157" s="18">
        <f>IF($A157="","",$A157&amp;"-"&amp;TEXT($B157,"00")&amp;"-"&amp;$C157)</f>
        <v/>
      </c>
      <c r="E157" s="10" t="n"/>
      <c r="F157" s="9" t="n"/>
      <c r="G157" s="10" t="n"/>
      <c r="H157" s="14">
        <f>IF($A157="","",SUMIFS(Locations!$D$5:$D$204,Locations!$C$5:$C$204,$D157))</f>
        <v/>
      </c>
      <c r="I157" s="17">
        <f>IF($A157="","",IFERROR($H157/$G157,""))</f>
        <v/>
      </c>
      <c r="J157" s="14">
        <f>IF($A157="","",COUNTIFS(Locations!$C$5:$C$204,$D157,Locations!$D$5:$D$204,"&gt;0"))</f>
        <v/>
      </c>
      <c r="K157" s="12">
        <f>IF($A157="","",IF(COUNTIF(Layout!$D$5:$D$204,$D157)&gt;1,"⚠ this bin code is defined twice",IF(AND($G157&gt;0,$H157&gt;$G157),"⚠ over capacity by "&amp;($H157-$G157)&amp;" units",IF($E157="","⚠ no pick sequence — it cannot be sequenced",IF($H157=0,"empty",IF($J157&gt;1,"mixed — "&amp;$J157&amp;" SKUs share this bin","in use"))))))</f>
        <v/>
      </c>
    </row>
    <row r="158">
      <c r="A158" s="9" t="n"/>
      <c r="B158" s="10" t="n"/>
      <c r="C158" s="9" t="n"/>
      <c r="D158" s="18">
        <f>IF($A158="","",$A158&amp;"-"&amp;TEXT($B158,"00")&amp;"-"&amp;$C158)</f>
        <v/>
      </c>
      <c r="E158" s="10" t="n"/>
      <c r="F158" s="9" t="n"/>
      <c r="G158" s="10" t="n"/>
      <c r="H158" s="14">
        <f>IF($A158="","",SUMIFS(Locations!$D$5:$D$204,Locations!$C$5:$C$204,$D158))</f>
        <v/>
      </c>
      <c r="I158" s="17">
        <f>IF($A158="","",IFERROR($H158/$G158,""))</f>
        <v/>
      </c>
      <c r="J158" s="14">
        <f>IF($A158="","",COUNTIFS(Locations!$C$5:$C$204,$D158,Locations!$D$5:$D$204,"&gt;0"))</f>
        <v/>
      </c>
      <c r="K158" s="12">
        <f>IF($A158="","",IF(COUNTIF(Layout!$D$5:$D$204,$D158)&gt;1,"⚠ this bin code is defined twice",IF(AND($G158&gt;0,$H158&gt;$G158),"⚠ over capacity by "&amp;($H158-$G158)&amp;" units",IF($E158="","⚠ no pick sequence — it cannot be sequenced",IF($H158=0,"empty",IF($J158&gt;1,"mixed — "&amp;$J158&amp;" SKUs share this bin","in use"))))))</f>
        <v/>
      </c>
    </row>
    <row r="159">
      <c r="A159" s="9" t="n"/>
      <c r="B159" s="10" t="n"/>
      <c r="C159" s="9" t="n"/>
      <c r="D159" s="18">
        <f>IF($A159="","",$A159&amp;"-"&amp;TEXT($B159,"00")&amp;"-"&amp;$C159)</f>
        <v/>
      </c>
      <c r="E159" s="10" t="n"/>
      <c r="F159" s="9" t="n"/>
      <c r="G159" s="10" t="n"/>
      <c r="H159" s="14">
        <f>IF($A159="","",SUMIFS(Locations!$D$5:$D$204,Locations!$C$5:$C$204,$D159))</f>
        <v/>
      </c>
      <c r="I159" s="17">
        <f>IF($A159="","",IFERROR($H159/$G159,""))</f>
        <v/>
      </c>
      <c r="J159" s="14">
        <f>IF($A159="","",COUNTIFS(Locations!$C$5:$C$204,$D159,Locations!$D$5:$D$204,"&gt;0"))</f>
        <v/>
      </c>
      <c r="K159" s="12">
        <f>IF($A159="","",IF(COUNTIF(Layout!$D$5:$D$204,$D159)&gt;1,"⚠ this bin code is defined twice",IF(AND($G159&gt;0,$H159&gt;$G159),"⚠ over capacity by "&amp;($H159-$G159)&amp;" units",IF($E159="","⚠ no pick sequence — it cannot be sequenced",IF($H159=0,"empty",IF($J159&gt;1,"mixed — "&amp;$J159&amp;" SKUs share this bin","in use"))))))</f>
        <v/>
      </c>
    </row>
    <row r="160">
      <c r="A160" s="9" t="n"/>
      <c r="B160" s="10" t="n"/>
      <c r="C160" s="9" t="n"/>
      <c r="D160" s="18">
        <f>IF($A160="","",$A160&amp;"-"&amp;TEXT($B160,"00")&amp;"-"&amp;$C160)</f>
        <v/>
      </c>
      <c r="E160" s="10" t="n"/>
      <c r="F160" s="9" t="n"/>
      <c r="G160" s="10" t="n"/>
      <c r="H160" s="14">
        <f>IF($A160="","",SUMIFS(Locations!$D$5:$D$204,Locations!$C$5:$C$204,$D160))</f>
        <v/>
      </c>
      <c r="I160" s="17">
        <f>IF($A160="","",IFERROR($H160/$G160,""))</f>
        <v/>
      </c>
      <c r="J160" s="14">
        <f>IF($A160="","",COUNTIFS(Locations!$C$5:$C$204,$D160,Locations!$D$5:$D$204,"&gt;0"))</f>
        <v/>
      </c>
      <c r="K160" s="12">
        <f>IF($A160="","",IF(COUNTIF(Layout!$D$5:$D$204,$D160)&gt;1,"⚠ this bin code is defined twice",IF(AND($G160&gt;0,$H160&gt;$G160),"⚠ over capacity by "&amp;($H160-$G160)&amp;" units",IF($E160="","⚠ no pick sequence — it cannot be sequenced",IF($H160=0,"empty",IF($J160&gt;1,"mixed — "&amp;$J160&amp;" SKUs share this bin","in use"))))))</f>
        <v/>
      </c>
    </row>
    <row r="161">
      <c r="A161" s="9" t="n"/>
      <c r="B161" s="10" t="n"/>
      <c r="C161" s="9" t="n"/>
      <c r="D161" s="18">
        <f>IF($A161="","",$A161&amp;"-"&amp;TEXT($B161,"00")&amp;"-"&amp;$C161)</f>
        <v/>
      </c>
      <c r="E161" s="10" t="n"/>
      <c r="F161" s="9" t="n"/>
      <c r="G161" s="10" t="n"/>
      <c r="H161" s="14">
        <f>IF($A161="","",SUMIFS(Locations!$D$5:$D$204,Locations!$C$5:$C$204,$D161))</f>
        <v/>
      </c>
      <c r="I161" s="17">
        <f>IF($A161="","",IFERROR($H161/$G161,""))</f>
        <v/>
      </c>
      <c r="J161" s="14">
        <f>IF($A161="","",COUNTIFS(Locations!$C$5:$C$204,$D161,Locations!$D$5:$D$204,"&gt;0"))</f>
        <v/>
      </c>
      <c r="K161" s="12">
        <f>IF($A161="","",IF(COUNTIF(Layout!$D$5:$D$204,$D161)&gt;1,"⚠ this bin code is defined twice",IF(AND($G161&gt;0,$H161&gt;$G161),"⚠ over capacity by "&amp;($H161-$G161)&amp;" units",IF($E161="","⚠ no pick sequence — it cannot be sequenced",IF($H161=0,"empty",IF($J161&gt;1,"mixed — "&amp;$J161&amp;" SKUs share this bin","in use"))))))</f>
        <v/>
      </c>
    </row>
    <row r="162">
      <c r="A162" s="9" t="n"/>
      <c r="B162" s="10" t="n"/>
      <c r="C162" s="9" t="n"/>
      <c r="D162" s="18">
        <f>IF($A162="","",$A162&amp;"-"&amp;TEXT($B162,"00")&amp;"-"&amp;$C162)</f>
        <v/>
      </c>
      <c r="E162" s="10" t="n"/>
      <c r="F162" s="9" t="n"/>
      <c r="G162" s="10" t="n"/>
      <c r="H162" s="14">
        <f>IF($A162="","",SUMIFS(Locations!$D$5:$D$204,Locations!$C$5:$C$204,$D162))</f>
        <v/>
      </c>
      <c r="I162" s="17">
        <f>IF($A162="","",IFERROR($H162/$G162,""))</f>
        <v/>
      </c>
      <c r="J162" s="14">
        <f>IF($A162="","",COUNTIFS(Locations!$C$5:$C$204,$D162,Locations!$D$5:$D$204,"&gt;0"))</f>
        <v/>
      </c>
      <c r="K162" s="12">
        <f>IF($A162="","",IF(COUNTIF(Layout!$D$5:$D$204,$D162)&gt;1,"⚠ this bin code is defined twice",IF(AND($G162&gt;0,$H162&gt;$G162),"⚠ over capacity by "&amp;($H162-$G162)&amp;" units",IF($E162="","⚠ no pick sequence — it cannot be sequenced",IF($H162=0,"empty",IF($J162&gt;1,"mixed — "&amp;$J162&amp;" SKUs share this bin","in use"))))))</f>
        <v/>
      </c>
    </row>
    <row r="163">
      <c r="A163" s="9" t="n"/>
      <c r="B163" s="10" t="n"/>
      <c r="C163" s="9" t="n"/>
      <c r="D163" s="18">
        <f>IF($A163="","",$A163&amp;"-"&amp;TEXT($B163,"00")&amp;"-"&amp;$C163)</f>
        <v/>
      </c>
      <c r="E163" s="10" t="n"/>
      <c r="F163" s="9" t="n"/>
      <c r="G163" s="10" t="n"/>
      <c r="H163" s="14">
        <f>IF($A163="","",SUMIFS(Locations!$D$5:$D$204,Locations!$C$5:$C$204,$D163))</f>
        <v/>
      </c>
      <c r="I163" s="17">
        <f>IF($A163="","",IFERROR($H163/$G163,""))</f>
        <v/>
      </c>
      <c r="J163" s="14">
        <f>IF($A163="","",COUNTIFS(Locations!$C$5:$C$204,$D163,Locations!$D$5:$D$204,"&gt;0"))</f>
        <v/>
      </c>
      <c r="K163" s="12">
        <f>IF($A163="","",IF(COUNTIF(Layout!$D$5:$D$204,$D163)&gt;1,"⚠ this bin code is defined twice",IF(AND($G163&gt;0,$H163&gt;$G163),"⚠ over capacity by "&amp;($H163-$G163)&amp;" units",IF($E163="","⚠ no pick sequence — it cannot be sequenced",IF($H163=0,"empty",IF($J163&gt;1,"mixed — "&amp;$J163&amp;" SKUs share this bin","in use"))))))</f>
        <v/>
      </c>
    </row>
    <row r="164">
      <c r="A164" s="9" t="n"/>
      <c r="B164" s="10" t="n"/>
      <c r="C164" s="9" t="n"/>
      <c r="D164" s="18">
        <f>IF($A164="","",$A164&amp;"-"&amp;TEXT($B164,"00")&amp;"-"&amp;$C164)</f>
        <v/>
      </c>
      <c r="E164" s="10" t="n"/>
      <c r="F164" s="9" t="n"/>
      <c r="G164" s="10" t="n"/>
      <c r="H164" s="14">
        <f>IF($A164="","",SUMIFS(Locations!$D$5:$D$204,Locations!$C$5:$C$204,$D164))</f>
        <v/>
      </c>
      <c r="I164" s="17">
        <f>IF($A164="","",IFERROR($H164/$G164,""))</f>
        <v/>
      </c>
      <c r="J164" s="14">
        <f>IF($A164="","",COUNTIFS(Locations!$C$5:$C$204,$D164,Locations!$D$5:$D$204,"&gt;0"))</f>
        <v/>
      </c>
      <c r="K164" s="12">
        <f>IF($A164="","",IF(COUNTIF(Layout!$D$5:$D$204,$D164)&gt;1,"⚠ this bin code is defined twice",IF(AND($G164&gt;0,$H164&gt;$G164),"⚠ over capacity by "&amp;($H164-$G164)&amp;" units",IF($E164="","⚠ no pick sequence — it cannot be sequenced",IF($H164=0,"empty",IF($J164&gt;1,"mixed — "&amp;$J164&amp;" SKUs share this bin","in use"))))))</f>
        <v/>
      </c>
    </row>
    <row r="165">
      <c r="A165" s="9" t="n"/>
      <c r="B165" s="10" t="n"/>
      <c r="C165" s="9" t="n"/>
      <c r="D165" s="18">
        <f>IF($A165="","",$A165&amp;"-"&amp;TEXT($B165,"00")&amp;"-"&amp;$C165)</f>
        <v/>
      </c>
      <c r="E165" s="10" t="n"/>
      <c r="F165" s="9" t="n"/>
      <c r="G165" s="10" t="n"/>
      <c r="H165" s="14">
        <f>IF($A165="","",SUMIFS(Locations!$D$5:$D$204,Locations!$C$5:$C$204,$D165))</f>
        <v/>
      </c>
      <c r="I165" s="17">
        <f>IF($A165="","",IFERROR($H165/$G165,""))</f>
        <v/>
      </c>
      <c r="J165" s="14">
        <f>IF($A165="","",COUNTIFS(Locations!$C$5:$C$204,$D165,Locations!$D$5:$D$204,"&gt;0"))</f>
        <v/>
      </c>
      <c r="K165" s="12">
        <f>IF($A165="","",IF(COUNTIF(Layout!$D$5:$D$204,$D165)&gt;1,"⚠ this bin code is defined twice",IF(AND($G165&gt;0,$H165&gt;$G165),"⚠ over capacity by "&amp;($H165-$G165)&amp;" units",IF($E165="","⚠ no pick sequence — it cannot be sequenced",IF($H165=0,"empty",IF($J165&gt;1,"mixed — "&amp;$J165&amp;" SKUs share this bin","in use"))))))</f>
        <v/>
      </c>
    </row>
    <row r="166">
      <c r="A166" s="9" t="n"/>
      <c r="B166" s="10" t="n"/>
      <c r="C166" s="9" t="n"/>
      <c r="D166" s="18">
        <f>IF($A166="","",$A166&amp;"-"&amp;TEXT($B166,"00")&amp;"-"&amp;$C166)</f>
        <v/>
      </c>
      <c r="E166" s="10" t="n"/>
      <c r="F166" s="9" t="n"/>
      <c r="G166" s="10" t="n"/>
      <c r="H166" s="14">
        <f>IF($A166="","",SUMIFS(Locations!$D$5:$D$204,Locations!$C$5:$C$204,$D166))</f>
        <v/>
      </c>
      <c r="I166" s="17">
        <f>IF($A166="","",IFERROR($H166/$G166,""))</f>
        <v/>
      </c>
      <c r="J166" s="14">
        <f>IF($A166="","",COUNTIFS(Locations!$C$5:$C$204,$D166,Locations!$D$5:$D$204,"&gt;0"))</f>
        <v/>
      </c>
      <c r="K166" s="12">
        <f>IF($A166="","",IF(COUNTIF(Layout!$D$5:$D$204,$D166)&gt;1,"⚠ this bin code is defined twice",IF(AND($G166&gt;0,$H166&gt;$G166),"⚠ over capacity by "&amp;($H166-$G166)&amp;" units",IF($E166="","⚠ no pick sequence — it cannot be sequenced",IF($H166=0,"empty",IF($J166&gt;1,"mixed — "&amp;$J166&amp;" SKUs share this bin","in use"))))))</f>
        <v/>
      </c>
    </row>
    <row r="167">
      <c r="A167" s="9" t="n"/>
      <c r="B167" s="10" t="n"/>
      <c r="C167" s="9" t="n"/>
      <c r="D167" s="18">
        <f>IF($A167="","",$A167&amp;"-"&amp;TEXT($B167,"00")&amp;"-"&amp;$C167)</f>
        <v/>
      </c>
      <c r="E167" s="10" t="n"/>
      <c r="F167" s="9" t="n"/>
      <c r="G167" s="10" t="n"/>
      <c r="H167" s="14">
        <f>IF($A167="","",SUMIFS(Locations!$D$5:$D$204,Locations!$C$5:$C$204,$D167))</f>
        <v/>
      </c>
      <c r="I167" s="17">
        <f>IF($A167="","",IFERROR($H167/$G167,""))</f>
        <v/>
      </c>
      <c r="J167" s="14">
        <f>IF($A167="","",COUNTIFS(Locations!$C$5:$C$204,$D167,Locations!$D$5:$D$204,"&gt;0"))</f>
        <v/>
      </c>
      <c r="K167" s="12">
        <f>IF($A167="","",IF(COUNTIF(Layout!$D$5:$D$204,$D167)&gt;1,"⚠ this bin code is defined twice",IF(AND($G167&gt;0,$H167&gt;$G167),"⚠ over capacity by "&amp;($H167-$G167)&amp;" units",IF($E167="","⚠ no pick sequence — it cannot be sequenced",IF($H167=0,"empty",IF($J167&gt;1,"mixed — "&amp;$J167&amp;" SKUs share this bin","in use"))))))</f>
        <v/>
      </c>
    </row>
    <row r="168">
      <c r="A168" s="9" t="n"/>
      <c r="B168" s="10" t="n"/>
      <c r="C168" s="9" t="n"/>
      <c r="D168" s="18">
        <f>IF($A168="","",$A168&amp;"-"&amp;TEXT($B168,"00")&amp;"-"&amp;$C168)</f>
        <v/>
      </c>
      <c r="E168" s="10" t="n"/>
      <c r="F168" s="9" t="n"/>
      <c r="G168" s="10" t="n"/>
      <c r="H168" s="14">
        <f>IF($A168="","",SUMIFS(Locations!$D$5:$D$204,Locations!$C$5:$C$204,$D168))</f>
        <v/>
      </c>
      <c r="I168" s="17">
        <f>IF($A168="","",IFERROR($H168/$G168,""))</f>
        <v/>
      </c>
      <c r="J168" s="14">
        <f>IF($A168="","",COUNTIFS(Locations!$C$5:$C$204,$D168,Locations!$D$5:$D$204,"&gt;0"))</f>
        <v/>
      </c>
      <c r="K168" s="12">
        <f>IF($A168="","",IF(COUNTIF(Layout!$D$5:$D$204,$D168)&gt;1,"⚠ this bin code is defined twice",IF(AND($G168&gt;0,$H168&gt;$G168),"⚠ over capacity by "&amp;($H168-$G168)&amp;" units",IF($E168="","⚠ no pick sequence — it cannot be sequenced",IF($H168=0,"empty",IF($J168&gt;1,"mixed — "&amp;$J168&amp;" SKUs share this bin","in use"))))))</f>
        <v/>
      </c>
    </row>
    <row r="169">
      <c r="A169" s="9" t="n"/>
      <c r="B169" s="10" t="n"/>
      <c r="C169" s="9" t="n"/>
      <c r="D169" s="18">
        <f>IF($A169="","",$A169&amp;"-"&amp;TEXT($B169,"00")&amp;"-"&amp;$C169)</f>
        <v/>
      </c>
      <c r="E169" s="10" t="n"/>
      <c r="F169" s="9" t="n"/>
      <c r="G169" s="10" t="n"/>
      <c r="H169" s="14">
        <f>IF($A169="","",SUMIFS(Locations!$D$5:$D$204,Locations!$C$5:$C$204,$D169))</f>
        <v/>
      </c>
      <c r="I169" s="17">
        <f>IF($A169="","",IFERROR($H169/$G169,""))</f>
        <v/>
      </c>
      <c r="J169" s="14">
        <f>IF($A169="","",COUNTIFS(Locations!$C$5:$C$204,$D169,Locations!$D$5:$D$204,"&gt;0"))</f>
        <v/>
      </c>
      <c r="K169" s="12">
        <f>IF($A169="","",IF(COUNTIF(Layout!$D$5:$D$204,$D169)&gt;1,"⚠ this bin code is defined twice",IF(AND($G169&gt;0,$H169&gt;$G169),"⚠ over capacity by "&amp;($H169-$G169)&amp;" units",IF($E169="","⚠ no pick sequence — it cannot be sequenced",IF($H169=0,"empty",IF($J169&gt;1,"mixed — "&amp;$J169&amp;" SKUs share this bin","in use"))))))</f>
        <v/>
      </c>
    </row>
    <row r="170">
      <c r="A170" s="9" t="n"/>
      <c r="B170" s="10" t="n"/>
      <c r="C170" s="9" t="n"/>
      <c r="D170" s="18">
        <f>IF($A170="","",$A170&amp;"-"&amp;TEXT($B170,"00")&amp;"-"&amp;$C170)</f>
        <v/>
      </c>
      <c r="E170" s="10" t="n"/>
      <c r="F170" s="9" t="n"/>
      <c r="G170" s="10" t="n"/>
      <c r="H170" s="14">
        <f>IF($A170="","",SUMIFS(Locations!$D$5:$D$204,Locations!$C$5:$C$204,$D170))</f>
        <v/>
      </c>
      <c r="I170" s="17">
        <f>IF($A170="","",IFERROR($H170/$G170,""))</f>
        <v/>
      </c>
      <c r="J170" s="14">
        <f>IF($A170="","",COUNTIFS(Locations!$C$5:$C$204,$D170,Locations!$D$5:$D$204,"&gt;0"))</f>
        <v/>
      </c>
      <c r="K170" s="12">
        <f>IF($A170="","",IF(COUNTIF(Layout!$D$5:$D$204,$D170)&gt;1,"⚠ this bin code is defined twice",IF(AND($G170&gt;0,$H170&gt;$G170),"⚠ over capacity by "&amp;($H170-$G170)&amp;" units",IF($E170="","⚠ no pick sequence — it cannot be sequenced",IF($H170=0,"empty",IF($J170&gt;1,"mixed — "&amp;$J170&amp;" SKUs share this bin","in use"))))))</f>
        <v/>
      </c>
    </row>
    <row r="171">
      <c r="A171" s="9" t="n"/>
      <c r="B171" s="10" t="n"/>
      <c r="C171" s="9" t="n"/>
      <c r="D171" s="18">
        <f>IF($A171="","",$A171&amp;"-"&amp;TEXT($B171,"00")&amp;"-"&amp;$C171)</f>
        <v/>
      </c>
      <c r="E171" s="10" t="n"/>
      <c r="F171" s="9" t="n"/>
      <c r="G171" s="10" t="n"/>
      <c r="H171" s="14">
        <f>IF($A171="","",SUMIFS(Locations!$D$5:$D$204,Locations!$C$5:$C$204,$D171))</f>
        <v/>
      </c>
      <c r="I171" s="17">
        <f>IF($A171="","",IFERROR($H171/$G171,""))</f>
        <v/>
      </c>
      <c r="J171" s="14">
        <f>IF($A171="","",COUNTIFS(Locations!$C$5:$C$204,$D171,Locations!$D$5:$D$204,"&gt;0"))</f>
        <v/>
      </c>
      <c r="K171" s="12">
        <f>IF($A171="","",IF(COUNTIF(Layout!$D$5:$D$204,$D171)&gt;1,"⚠ this bin code is defined twice",IF(AND($G171&gt;0,$H171&gt;$G171),"⚠ over capacity by "&amp;($H171-$G171)&amp;" units",IF($E171="","⚠ no pick sequence — it cannot be sequenced",IF($H171=0,"empty",IF($J171&gt;1,"mixed — "&amp;$J171&amp;" SKUs share this bin","in use"))))))</f>
        <v/>
      </c>
    </row>
    <row r="172">
      <c r="A172" s="9" t="n"/>
      <c r="B172" s="10" t="n"/>
      <c r="C172" s="9" t="n"/>
      <c r="D172" s="18">
        <f>IF($A172="","",$A172&amp;"-"&amp;TEXT($B172,"00")&amp;"-"&amp;$C172)</f>
        <v/>
      </c>
      <c r="E172" s="10" t="n"/>
      <c r="F172" s="9" t="n"/>
      <c r="G172" s="10" t="n"/>
      <c r="H172" s="14">
        <f>IF($A172="","",SUMIFS(Locations!$D$5:$D$204,Locations!$C$5:$C$204,$D172))</f>
        <v/>
      </c>
      <c r="I172" s="17">
        <f>IF($A172="","",IFERROR($H172/$G172,""))</f>
        <v/>
      </c>
      <c r="J172" s="14">
        <f>IF($A172="","",COUNTIFS(Locations!$C$5:$C$204,$D172,Locations!$D$5:$D$204,"&gt;0"))</f>
        <v/>
      </c>
      <c r="K172" s="12">
        <f>IF($A172="","",IF(COUNTIF(Layout!$D$5:$D$204,$D172)&gt;1,"⚠ this bin code is defined twice",IF(AND($G172&gt;0,$H172&gt;$G172),"⚠ over capacity by "&amp;($H172-$G172)&amp;" units",IF($E172="","⚠ no pick sequence — it cannot be sequenced",IF($H172=0,"empty",IF($J172&gt;1,"mixed — "&amp;$J172&amp;" SKUs share this bin","in use"))))))</f>
        <v/>
      </c>
    </row>
    <row r="173">
      <c r="A173" s="9" t="n"/>
      <c r="B173" s="10" t="n"/>
      <c r="C173" s="9" t="n"/>
      <c r="D173" s="18">
        <f>IF($A173="","",$A173&amp;"-"&amp;TEXT($B173,"00")&amp;"-"&amp;$C173)</f>
        <v/>
      </c>
      <c r="E173" s="10" t="n"/>
      <c r="F173" s="9" t="n"/>
      <c r="G173" s="10" t="n"/>
      <c r="H173" s="14">
        <f>IF($A173="","",SUMIFS(Locations!$D$5:$D$204,Locations!$C$5:$C$204,$D173))</f>
        <v/>
      </c>
      <c r="I173" s="17">
        <f>IF($A173="","",IFERROR($H173/$G173,""))</f>
        <v/>
      </c>
      <c r="J173" s="14">
        <f>IF($A173="","",COUNTIFS(Locations!$C$5:$C$204,$D173,Locations!$D$5:$D$204,"&gt;0"))</f>
        <v/>
      </c>
      <c r="K173" s="12">
        <f>IF($A173="","",IF(COUNTIF(Layout!$D$5:$D$204,$D173)&gt;1,"⚠ this bin code is defined twice",IF(AND($G173&gt;0,$H173&gt;$G173),"⚠ over capacity by "&amp;($H173-$G173)&amp;" units",IF($E173="","⚠ no pick sequence — it cannot be sequenced",IF($H173=0,"empty",IF($J173&gt;1,"mixed — "&amp;$J173&amp;" SKUs share this bin","in use"))))))</f>
        <v/>
      </c>
    </row>
    <row r="174">
      <c r="A174" s="9" t="n"/>
      <c r="B174" s="10" t="n"/>
      <c r="C174" s="9" t="n"/>
      <c r="D174" s="18">
        <f>IF($A174="","",$A174&amp;"-"&amp;TEXT($B174,"00")&amp;"-"&amp;$C174)</f>
        <v/>
      </c>
      <c r="E174" s="10" t="n"/>
      <c r="F174" s="9" t="n"/>
      <c r="G174" s="10" t="n"/>
      <c r="H174" s="14">
        <f>IF($A174="","",SUMIFS(Locations!$D$5:$D$204,Locations!$C$5:$C$204,$D174))</f>
        <v/>
      </c>
      <c r="I174" s="17">
        <f>IF($A174="","",IFERROR($H174/$G174,""))</f>
        <v/>
      </c>
      <c r="J174" s="14">
        <f>IF($A174="","",COUNTIFS(Locations!$C$5:$C$204,$D174,Locations!$D$5:$D$204,"&gt;0"))</f>
        <v/>
      </c>
      <c r="K174" s="12">
        <f>IF($A174="","",IF(COUNTIF(Layout!$D$5:$D$204,$D174)&gt;1,"⚠ this bin code is defined twice",IF(AND($G174&gt;0,$H174&gt;$G174),"⚠ over capacity by "&amp;($H174-$G174)&amp;" units",IF($E174="","⚠ no pick sequence — it cannot be sequenced",IF($H174=0,"empty",IF($J174&gt;1,"mixed — "&amp;$J174&amp;" SKUs share this bin","in use"))))))</f>
        <v/>
      </c>
    </row>
    <row r="175">
      <c r="A175" s="9" t="n"/>
      <c r="B175" s="10" t="n"/>
      <c r="C175" s="9" t="n"/>
      <c r="D175" s="18">
        <f>IF($A175="","",$A175&amp;"-"&amp;TEXT($B175,"00")&amp;"-"&amp;$C175)</f>
        <v/>
      </c>
      <c r="E175" s="10" t="n"/>
      <c r="F175" s="9" t="n"/>
      <c r="G175" s="10" t="n"/>
      <c r="H175" s="14">
        <f>IF($A175="","",SUMIFS(Locations!$D$5:$D$204,Locations!$C$5:$C$204,$D175))</f>
        <v/>
      </c>
      <c r="I175" s="17">
        <f>IF($A175="","",IFERROR($H175/$G175,""))</f>
        <v/>
      </c>
      <c r="J175" s="14">
        <f>IF($A175="","",COUNTIFS(Locations!$C$5:$C$204,$D175,Locations!$D$5:$D$204,"&gt;0"))</f>
        <v/>
      </c>
      <c r="K175" s="12">
        <f>IF($A175="","",IF(COUNTIF(Layout!$D$5:$D$204,$D175)&gt;1,"⚠ this bin code is defined twice",IF(AND($G175&gt;0,$H175&gt;$G175),"⚠ over capacity by "&amp;($H175-$G175)&amp;" units",IF($E175="","⚠ no pick sequence — it cannot be sequenced",IF($H175=0,"empty",IF($J175&gt;1,"mixed — "&amp;$J175&amp;" SKUs share this bin","in use"))))))</f>
        <v/>
      </c>
    </row>
    <row r="176">
      <c r="A176" s="9" t="n"/>
      <c r="B176" s="10" t="n"/>
      <c r="C176" s="9" t="n"/>
      <c r="D176" s="18">
        <f>IF($A176="","",$A176&amp;"-"&amp;TEXT($B176,"00")&amp;"-"&amp;$C176)</f>
        <v/>
      </c>
      <c r="E176" s="10" t="n"/>
      <c r="F176" s="9" t="n"/>
      <c r="G176" s="10" t="n"/>
      <c r="H176" s="14">
        <f>IF($A176="","",SUMIFS(Locations!$D$5:$D$204,Locations!$C$5:$C$204,$D176))</f>
        <v/>
      </c>
      <c r="I176" s="17">
        <f>IF($A176="","",IFERROR($H176/$G176,""))</f>
        <v/>
      </c>
      <c r="J176" s="14">
        <f>IF($A176="","",COUNTIFS(Locations!$C$5:$C$204,$D176,Locations!$D$5:$D$204,"&gt;0"))</f>
        <v/>
      </c>
      <c r="K176" s="12">
        <f>IF($A176="","",IF(COUNTIF(Layout!$D$5:$D$204,$D176)&gt;1,"⚠ this bin code is defined twice",IF(AND($G176&gt;0,$H176&gt;$G176),"⚠ over capacity by "&amp;($H176-$G176)&amp;" units",IF($E176="","⚠ no pick sequence — it cannot be sequenced",IF($H176=0,"empty",IF($J176&gt;1,"mixed — "&amp;$J176&amp;" SKUs share this bin","in use"))))))</f>
        <v/>
      </c>
    </row>
    <row r="177">
      <c r="A177" s="9" t="n"/>
      <c r="B177" s="10" t="n"/>
      <c r="C177" s="9" t="n"/>
      <c r="D177" s="18">
        <f>IF($A177="","",$A177&amp;"-"&amp;TEXT($B177,"00")&amp;"-"&amp;$C177)</f>
        <v/>
      </c>
      <c r="E177" s="10" t="n"/>
      <c r="F177" s="9" t="n"/>
      <c r="G177" s="10" t="n"/>
      <c r="H177" s="14">
        <f>IF($A177="","",SUMIFS(Locations!$D$5:$D$204,Locations!$C$5:$C$204,$D177))</f>
        <v/>
      </c>
      <c r="I177" s="17">
        <f>IF($A177="","",IFERROR($H177/$G177,""))</f>
        <v/>
      </c>
      <c r="J177" s="14">
        <f>IF($A177="","",COUNTIFS(Locations!$C$5:$C$204,$D177,Locations!$D$5:$D$204,"&gt;0"))</f>
        <v/>
      </c>
      <c r="K177" s="12">
        <f>IF($A177="","",IF(COUNTIF(Layout!$D$5:$D$204,$D177)&gt;1,"⚠ this bin code is defined twice",IF(AND($G177&gt;0,$H177&gt;$G177),"⚠ over capacity by "&amp;($H177-$G177)&amp;" units",IF($E177="","⚠ no pick sequence — it cannot be sequenced",IF($H177=0,"empty",IF($J177&gt;1,"mixed — "&amp;$J177&amp;" SKUs share this bin","in use"))))))</f>
        <v/>
      </c>
    </row>
    <row r="178">
      <c r="A178" s="9" t="n"/>
      <c r="B178" s="10" t="n"/>
      <c r="C178" s="9" t="n"/>
      <c r="D178" s="18">
        <f>IF($A178="","",$A178&amp;"-"&amp;TEXT($B178,"00")&amp;"-"&amp;$C178)</f>
        <v/>
      </c>
      <c r="E178" s="10" t="n"/>
      <c r="F178" s="9" t="n"/>
      <c r="G178" s="10" t="n"/>
      <c r="H178" s="14">
        <f>IF($A178="","",SUMIFS(Locations!$D$5:$D$204,Locations!$C$5:$C$204,$D178))</f>
        <v/>
      </c>
      <c r="I178" s="17">
        <f>IF($A178="","",IFERROR($H178/$G178,""))</f>
        <v/>
      </c>
      <c r="J178" s="14">
        <f>IF($A178="","",COUNTIFS(Locations!$C$5:$C$204,$D178,Locations!$D$5:$D$204,"&gt;0"))</f>
        <v/>
      </c>
      <c r="K178" s="12">
        <f>IF($A178="","",IF(COUNTIF(Layout!$D$5:$D$204,$D178)&gt;1,"⚠ this bin code is defined twice",IF(AND($G178&gt;0,$H178&gt;$G178),"⚠ over capacity by "&amp;($H178-$G178)&amp;" units",IF($E178="","⚠ no pick sequence — it cannot be sequenced",IF($H178=0,"empty",IF($J178&gt;1,"mixed — "&amp;$J178&amp;" SKUs share this bin","in use"))))))</f>
        <v/>
      </c>
    </row>
    <row r="179">
      <c r="A179" s="9" t="n"/>
      <c r="B179" s="10" t="n"/>
      <c r="C179" s="9" t="n"/>
      <c r="D179" s="18">
        <f>IF($A179="","",$A179&amp;"-"&amp;TEXT($B179,"00")&amp;"-"&amp;$C179)</f>
        <v/>
      </c>
      <c r="E179" s="10" t="n"/>
      <c r="F179" s="9" t="n"/>
      <c r="G179" s="10" t="n"/>
      <c r="H179" s="14">
        <f>IF($A179="","",SUMIFS(Locations!$D$5:$D$204,Locations!$C$5:$C$204,$D179))</f>
        <v/>
      </c>
      <c r="I179" s="17">
        <f>IF($A179="","",IFERROR($H179/$G179,""))</f>
        <v/>
      </c>
      <c r="J179" s="14">
        <f>IF($A179="","",COUNTIFS(Locations!$C$5:$C$204,$D179,Locations!$D$5:$D$204,"&gt;0"))</f>
        <v/>
      </c>
      <c r="K179" s="12">
        <f>IF($A179="","",IF(COUNTIF(Layout!$D$5:$D$204,$D179)&gt;1,"⚠ this bin code is defined twice",IF(AND($G179&gt;0,$H179&gt;$G179),"⚠ over capacity by "&amp;($H179-$G179)&amp;" units",IF($E179="","⚠ no pick sequence — it cannot be sequenced",IF($H179=0,"empty",IF($J179&gt;1,"mixed — "&amp;$J179&amp;" SKUs share this bin","in use"))))))</f>
        <v/>
      </c>
    </row>
    <row r="180">
      <c r="A180" s="9" t="n"/>
      <c r="B180" s="10" t="n"/>
      <c r="C180" s="9" t="n"/>
      <c r="D180" s="18">
        <f>IF($A180="","",$A180&amp;"-"&amp;TEXT($B180,"00")&amp;"-"&amp;$C180)</f>
        <v/>
      </c>
      <c r="E180" s="10" t="n"/>
      <c r="F180" s="9" t="n"/>
      <c r="G180" s="10" t="n"/>
      <c r="H180" s="14">
        <f>IF($A180="","",SUMIFS(Locations!$D$5:$D$204,Locations!$C$5:$C$204,$D180))</f>
        <v/>
      </c>
      <c r="I180" s="17">
        <f>IF($A180="","",IFERROR($H180/$G180,""))</f>
        <v/>
      </c>
      <c r="J180" s="14">
        <f>IF($A180="","",COUNTIFS(Locations!$C$5:$C$204,$D180,Locations!$D$5:$D$204,"&gt;0"))</f>
        <v/>
      </c>
      <c r="K180" s="12">
        <f>IF($A180="","",IF(COUNTIF(Layout!$D$5:$D$204,$D180)&gt;1,"⚠ this bin code is defined twice",IF(AND($G180&gt;0,$H180&gt;$G180),"⚠ over capacity by "&amp;($H180-$G180)&amp;" units",IF($E180="","⚠ no pick sequence — it cannot be sequenced",IF($H180=0,"empty",IF($J180&gt;1,"mixed — "&amp;$J180&amp;" SKUs share this bin","in use"))))))</f>
        <v/>
      </c>
    </row>
    <row r="181">
      <c r="A181" s="9" t="n"/>
      <c r="B181" s="10" t="n"/>
      <c r="C181" s="9" t="n"/>
      <c r="D181" s="18">
        <f>IF($A181="","",$A181&amp;"-"&amp;TEXT($B181,"00")&amp;"-"&amp;$C181)</f>
        <v/>
      </c>
      <c r="E181" s="10" t="n"/>
      <c r="F181" s="9" t="n"/>
      <c r="G181" s="10" t="n"/>
      <c r="H181" s="14">
        <f>IF($A181="","",SUMIFS(Locations!$D$5:$D$204,Locations!$C$5:$C$204,$D181))</f>
        <v/>
      </c>
      <c r="I181" s="17">
        <f>IF($A181="","",IFERROR($H181/$G181,""))</f>
        <v/>
      </c>
      <c r="J181" s="14">
        <f>IF($A181="","",COUNTIFS(Locations!$C$5:$C$204,$D181,Locations!$D$5:$D$204,"&gt;0"))</f>
        <v/>
      </c>
      <c r="K181" s="12">
        <f>IF($A181="","",IF(COUNTIF(Layout!$D$5:$D$204,$D181)&gt;1,"⚠ this bin code is defined twice",IF(AND($G181&gt;0,$H181&gt;$G181),"⚠ over capacity by "&amp;($H181-$G181)&amp;" units",IF($E181="","⚠ no pick sequence — it cannot be sequenced",IF($H181=0,"empty",IF($J181&gt;1,"mixed — "&amp;$J181&amp;" SKUs share this bin","in use"))))))</f>
        <v/>
      </c>
    </row>
    <row r="182">
      <c r="A182" s="9" t="n"/>
      <c r="B182" s="10" t="n"/>
      <c r="C182" s="9" t="n"/>
      <c r="D182" s="18">
        <f>IF($A182="","",$A182&amp;"-"&amp;TEXT($B182,"00")&amp;"-"&amp;$C182)</f>
        <v/>
      </c>
      <c r="E182" s="10" t="n"/>
      <c r="F182" s="9" t="n"/>
      <c r="G182" s="10" t="n"/>
      <c r="H182" s="14">
        <f>IF($A182="","",SUMIFS(Locations!$D$5:$D$204,Locations!$C$5:$C$204,$D182))</f>
        <v/>
      </c>
      <c r="I182" s="17">
        <f>IF($A182="","",IFERROR($H182/$G182,""))</f>
        <v/>
      </c>
      <c r="J182" s="14">
        <f>IF($A182="","",COUNTIFS(Locations!$C$5:$C$204,$D182,Locations!$D$5:$D$204,"&gt;0"))</f>
        <v/>
      </c>
      <c r="K182" s="12">
        <f>IF($A182="","",IF(COUNTIF(Layout!$D$5:$D$204,$D182)&gt;1,"⚠ this bin code is defined twice",IF(AND($G182&gt;0,$H182&gt;$G182),"⚠ over capacity by "&amp;($H182-$G182)&amp;" units",IF($E182="","⚠ no pick sequence — it cannot be sequenced",IF($H182=0,"empty",IF($J182&gt;1,"mixed — "&amp;$J182&amp;" SKUs share this bin","in use"))))))</f>
        <v/>
      </c>
    </row>
    <row r="183">
      <c r="A183" s="9" t="n"/>
      <c r="B183" s="10" t="n"/>
      <c r="C183" s="9" t="n"/>
      <c r="D183" s="18">
        <f>IF($A183="","",$A183&amp;"-"&amp;TEXT($B183,"00")&amp;"-"&amp;$C183)</f>
        <v/>
      </c>
      <c r="E183" s="10" t="n"/>
      <c r="F183" s="9" t="n"/>
      <c r="G183" s="10" t="n"/>
      <c r="H183" s="14">
        <f>IF($A183="","",SUMIFS(Locations!$D$5:$D$204,Locations!$C$5:$C$204,$D183))</f>
        <v/>
      </c>
      <c r="I183" s="17">
        <f>IF($A183="","",IFERROR($H183/$G183,""))</f>
        <v/>
      </c>
      <c r="J183" s="14">
        <f>IF($A183="","",COUNTIFS(Locations!$C$5:$C$204,$D183,Locations!$D$5:$D$204,"&gt;0"))</f>
        <v/>
      </c>
      <c r="K183" s="12">
        <f>IF($A183="","",IF(COUNTIF(Layout!$D$5:$D$204,$D183)&gt;1,"⚠ this bin code is defined twice",IF(AND($G183&gt;0,$H183&gt;$G183),"⚠ over capacity by "&amp;($H183-$G183)&amp;" units",IF($E183="","⚠ no pick sequence — it cannot be sequenced",IF($H183=0,"empty",IF($J183&gt;1,"mixed — "&amp;$J183&amp;" SKUs share this bin","in use"))))))</f>
        <v/>
      </c>
    </row>
    <row r="184">
      <c r="A184" s="9" t="n"/>
      <c r="B184" s="10" t="n"/>
      <c r="C184" s="9" t="n"/>
      <c r="D184" s="18">
        <f>IF($A184="","",$A184&amp;"-"&amp;TEXT($B184,"00")&amp;"-"&amp;$C184)</f>
        <v/>
      </c>
      <c r="E184" s="10" t="n"/>
      <c r="F184" s="9" t="n"/>
      <c r="G184" s="10" t="n"/>
      <c r="H184" s="14">
        <f>IF($A184="","",SUMIFS(Locations!$D$5:$D$204,Locations!$C$5:$C$204,$D184))</f>
        <v/>
      </c>
      <c r="I184" s="17">
        <f>IF($A184="","",IFERROR($H184/$G184,""))</f>
        <v/>
      </c>
      <c r="J184" s="14">
        <f>IF($A184="","",COUNTIFS(Locations!$C$5:$C$204,$D184,Locations!$D$5:$D$204,"&gt;0"))</f>
        <v/>
      </c>
      <c r="K184" s="12">
        <f>IF($A184="","",IF(COUNTIF(Layout!$D$5:$D$204,$D184)&gt;1,"⚠ this bin code is defined twice",IF(AND($G184&gt;0,$H184&gt;$G184),"⚠ over capacity by "&amp;($H184-$G184)&amp;" units",IF($E184="","⚠ no pick sequence — it cannot be sequenced",IF($H184=0,"empty",IF($J184&gt;1,"mixed — "&amp;$J184&amp;" SKUs share this bin","in use"))))))</f>
        <v/>
      </c>
    </row>
    <row r="185">
      <c r="A185" s="9" t="n"/>
      <c r="B185" s="10" t="n"/>
      <c r="C185" s="9" t="n"/>
      <c r="D185" s="18">
        <f>IF($A185="","",$A185&amp;"-"&amp;TEXT($B185,"00")&amp;"-"&amp;$C185)</f>
        <v/>
      </c>
      <c r="E185" s="10" t="n"/>
      <c r="F185" s="9" t="n"/>
      <c r="G185" s="10" t="n"/>
      <c r="H185" s="14">
        <f>IF($A185="","",SUMIFS(Locations!$D$5:$D$204,Locations!$C$5:$C$204,$D185))</f>
        <v/>
      </c>
      <c r="I185" s="17">
        <f>IF($A185="","",IFERROR($H185/$G185,""))</f>
        <v/>
      </c>
      <c r="J185" s="14">
        <f>IF($A185="","",COUNTIFS(Locations!$C$5:$C$204,$D185,Locations!$D$5:$D$204,"&gt;0"))</f>
        <v/>
      </c>
      <c r="K185" s="12">
        <f>IF($A185="","",IF(COUNTIF(Layout!$D$5:$D$204,$D185)&gt;1,"⚠ this bin code is defined twice",IF(AND($G185&gt;0,$H185&gt;$G185),"⚠ over capacity by "&amp;($H185-$G185)&amp;" units",IF($E185="","⚠ no pick sequence — it cannot be sequenced",IF($H185=0,"empty",IF($J185&gt;1,"mixed — "&amp;$J185&amp;" SKUs share this bin","in use"))))))</f>
        <v/>
      </c>
    </row>
    <row r="186">
      <c r="A186" s="9" t="n"/>
      <c r="B186" s="10" t="n"/>
      <c r="C186" s="9" t="n"/>
      <c r="D186" s="18">
        <f>IF($A186="","",$A186&amp;"-"&amp;TEXT($B186,"00")&amp;"-"&amp;$C186)</f>
        <v/>
      </c>
      <c r="E186" s="10" t="n"/>
      <c r="F186" s="9" t="n"/>
      <c r="G186" s="10" t="n"/>
      <c r="H186" s="14">
        <f>IF($A186="","",SUMIFS(Locations!$D$5:$D$204,Locations!$C$5:$C$204,$D186))</f>
        <v/>
      </c>
      <c r="I186" s="17">
        <f>IF($A186="","",IFERROR($H186/$G186,""))</f>
        <v/>
      </c>
      <c r="J186" s="14">
        <f>IF($A186="","",COUNTIFS(Locations!$C$5:$C$204,$D186,Locations!$D$5:$D$204,"&gt;0"))</f>
        <v/>
      </c>
      <c r="K186" s="12">
        <f>IF($A186="","",IF(COUNTIF(Layout!$D$5:$D$204,$D186)&gt;1,"⚠ this bin code is defined twice",IF(AND($G186&gt;0,$H186&gt;$G186),"⚠ over capacity by "&amp;($H186-$G186)&amp;" units",IF($E186="","⚠ no pick sequence — it cannot be sequenced",IF($H186=0,"empty",IF($J186&gt;1,"mixed — "&amp;$J186&amp;" SKUs share this bin","in use"))))))</f>
        <v/>
      </c>
    </row>
    <row r="187">
      <c r="A187" s="9" t="n"/>
      <c r="B187" s="10" t="n"/>
      <c r="C187" s="9" t="n"/>
      <c r="D187" s="18">
        <f>IF($A187="","",$A187&amp;"-"&amp;TEXT($B187,"00")&amp;"-"&amp;$C187)</f>
        <v/>
      </c>
      <c r="E187" s="10" t="n"/>
      <c r="F187" s="9" t="n"/>
      <c r="G187" s="10" t="n"/>
      <c r="H187" s="14">
        <f>IF($A187="","",SUMIFS(Locations!$D$5:$D$204,Locations!$C$5:$C$204,$D187))</f>
        <v/>
      </c>
      <c r="I187" s="17">
        <f>IF($A187="","",IFERROR($H187/$G187,""))</f>
        <v/>
      </c>
      <c r="J187" s="14">
        <f>IF($A187="","",COUNTIFS(Locations!$C$5:$C$204,$D187,Locations!$D$5:$D$204,"&gt;0"))</f>
        <v/>
      </c>
      <c r="K187" s="12">
        <f>IF($A187="","",IF(COUNTIF(Layout!$D$5:$D$204,$D187)&gt;1,"⚠ this bin code is defined twice",IF(AND($G187&gt;0,$H187&gt;$G187),"⚠ over capacity by "&amp;($H187-$G187)&amp;" units",IF($E187="","⚠ no pick sequence — it cannot be sequenced",IF($H187=0,"empty",IF($J187&gt;1,"mixed — "&amp;$J187&amp;" SKUs share this bin","in use"))))))</f>
        <v/>
      </c>
    </row>
    <row r="188">
      <c r="A188" s="9" t="n"/>
      <c r="B188" s="10" t="n"/>
      <c r="C188" s="9" t="n"/>
      <c r="D188" s="18">
        <f>IF($A188="","",$A188&amp;"-"&amp;TEXT($B188,"00")&amp;"-"&amp;$C188)</f>
        <v/>
      </c>
      <c r="E188" s="10" t="n"/>
      <c r="F188" s="9" t="n"/>
      <c r="G188" s="10" t="n"/>
      <c r="H188" s="14">
        <f>IF($A188="","",SUMIFS(Locations!$D$5:$D$204,Locations!$C$5:$C$204,$D188))</f>
        <v/>
      </c>
      <c r="I188" s="17">
        <f>IF($A188="","",IFERROR($H188/$G188,""))</f>
        <v/>
      </c>
      <c r="J188" s="14">
        <f>IF($A188="","",COUNTIFS(Locations!$C$5:$C$204,$D188,Locations!$D$5:$D$204,"&gt;0"))</f>
        <v/>
      </c>
      <c r="K188" s="12">
        <f>IF($A188="","",IF(COUNTIF(Layout!$D$5:$D$204,$D188)&gt;1,"⚠ this bin code is defined twice",IF(AND($G188&gt;0,$H188&gt;$G188),"⚠ over capacity by "&amp;($H188-$G188)&amp;" units",IF($E188="","⚠ no pick sequence — it cannot be sequenced",IF($H188=0,"empty",IF($J188&gt;1,"mixed — "&amp;$J188&amp;" SKUs share this bin","in use"))))))</f>
        <v/>
      </c>
    </row>
    <row r="189">
      <c r="A189" s="9" t="n"/>
      <c r="B189" s="10" t="n"/>
      <c r="C189" s="9" t="n"/>
      <c r="D189" s="18">
        <f>IF($A189="","",$A189&amp;"-"&amp;TEXT($B189,"00")&amp;"-"&amp;$C189)</f>
        <v/>
      </c>
      <c r="E189" s="10" t="n"/>
      <c r="F189" s="9" t="n"/>
      <c r="G189" s="10" t="n"/>
      <c r="H189" s="14">
        <f>IF($A189="","",SUMIFS(Locations!$D$5:$D$204,Locations!$C$5:$C$204,$D189))</f>
        <v/>
      </c>
      <c r="I189" s="17">
        <f>IF($A189="","",IFERROR($H189/$G189,""))</f>
        <v/>
      </c>
      <c r="J189" s="14">
        <f>IF($A189="","",COUNTIFS(Locations!$C$5:$C$204,$D189,Locations!$D$5:$D$204,"&gt;0"))</f>
        <v/>
      </c>
      <c r="K189" s="12">
        <f>IF($A189="","",IF(COUNTIF(Layout!$D$5:$D$204,$D189)&gt;1,"⚠ this bin code is defined twice",IF(AND($G189&gt;0,$H189&gt;$G189),"⚠ over capacity by "&amp;($H189-$G189)&amp;" units",IF($E189="","⚠ no pick sequence — it cannot be sequenced",IF($H189=0,"empty",IF($J189&gt;1,"mixed — "&amp;$J189&amp;" SKUs share this bin","in use"))))))</f>
        <v/>
      </c>
    </row>
    <row r="190">
      <c r="A190" s="9" t="n"/>
      <c r="B190" s="10" t="n"/>
      <c r="C190" s="9" t="n"/>
      <c r="D190" s="18">
        <f>IF($A190="","",$A190&amp;"-"&amp;TEXT($B190,"00")&amp;"-"&amp;$C190)</f>
        <v/>
      </c>
      <c r="E190" s="10" t="n"/>
      <c r="F190" s="9" t="n"/>
      <c r="G190" s="10" t="n"/>
      <c r="H190" s="14">
        <f>IF($A190="","",SUMIFS(Locations!$D$5:$D$204,Locations!$C$5:$C$204,$D190))</f>
        <v/>
      </c>
      <c r="I190" s="17">
        <f>IF($A190="","",IFERROR($H190/$G190,""))</f>
        <v/>
      </c>
      <c r="J190" s="14">
        <f>IF($A190="","",COUNTIFS(Locations!$C$5:$C$204,$D190,Locations!$D$5:$D$204,"&gt;0"))</f>
        <v/>
      </c>
      <c r="K190" s="12">
        <f>IF($A190="","",IF(COUNTIF(Layout!$D$5:$D$204,$D190)&gt;1,"⚠ this bin code is defined twice",IF(AND($G190&gt;0,$H190&gt;$G190),"⚠ over capacity by "&amp;($H190-$G190)&amp;" units",IF($E190="","⚠ no pick sequence — it cannot be sequenced",IF($H190=0,"empty",IF($J190&gt;1,"mixed — "&amp;$J190&amp;" SKUs share this bin","in use"))))))</f>
        <v/>
      </c>
    </row>
    <row r="191">
      <c r="A191" s="9" t="n"/>
      <c r="B191" s="10" t="n"/>
      <c r="C191" s="9" t="n"/>
      <c r="D191" s="18">
        <f>IF($A191="","",$A191&amp;"-"&amp;TEXT($B191,"00")&amp;"-"&amp;$C191)</f>
        <v/>
      </c>
      <c r="E191" s="10" t="n"/>
      <c r="F191" s="9" t="n"/>
      <c r="G191" s="10" t="n"/>
      <c r="H191" s="14">
        <f>IF($A191="","",SUMIFS(Locations!$D$5:$D$204,Locations!$C$5:$C$204,$D191))</f>
        <v/>
      </c>
      <c r="I191" s="17">
        <f>IF($A191="","",IFERROR($H191/$G191,""))</f>
        <v/>
      </c>
      <c r="J191" s="14">
        <f>IF($A191="","",COUNTIFS(Locations!$C$5:$C$204,$D191,Locations!$D$5:$D$204,"&gt;0"))</f>
        <v/>
      </c>
      <c r="K191" s="12">
        <f>IF($A191="","",IF(COUNTIF(Layout!$D$5:$D$204,$D191)&gt;1,"⚠ this bin code is defined twice",IF(AND($G191&gt;0,$H191&gt;$G191),"⚠ over capacity by "&amp;($H191-$G191)&amp;" units",IF($E191="","⚠ no pick sequence — it cannot be sequenced",IF($H191=0,"empty",IF($J191&gt;1,"mixed — "&amp;$J191&amp;" SKUs share this bin","in use"))))))</f>
        <v/>
      </c>
    </row>
    <row r="192">
      <c r="A192" s="9" t="n"/>
      <c r="B192" s="10" t="n"/>
      <c r="C192" s="9" t="n"/>
      <c r="D192" s="18">
        <f>IF($A192="","",$A192&amp;"-"&amp;TEXT($B192,"00")&amp;"-"&amp;$C192)</f>
        <v/>
      </c>
      <c r="E192" s="10" t="n"/>
      <c r="F192" s="9" t="n"/>
      <c r="G192" s="10" t="n"/>
      <c r="H192" s="14">
        <f>IF($A192="","",SUMIFS(Locations!$D$5:$D$204,Locations!$C$5:$C$204,$D192))</f>
        <v/>
      </c>
      <c r="I192" s="17">
        <f>IF($A192="","",IFERROR($H192/$G192,""))</f>
        <v/>
      </c>
      <c r="J192" s="14">
        <f>IF($A192="","",COUNTIFS(Locations!$C$5:$C$204,$D192,Locations!$D$5:$D$204,"&gt;0"))</f>
        <v/>
      </c>
      <c r="K192" s="12">
        <f>IF($A192="","",IF(COUNTIF(Layout!$D$5:$D$204,$D192)&gt;1,"⚠ this bin code is defined twice",IF(AND($G192&gt;0,$H192&gt;$G192),"⚠ over capacity by "&amp;($H192-$G192)&amp;" units",IF($E192="","⚠ no pick sequence — it cannot be sequenced",IF($H192=0,"empty",IF($J192&gt;1,"mixed — "&amp;$J192&amp;" SKUs share this bin","in use"))))))</f>
        <v/>
      </c>
    </row>
    <row r="193">
      <c r="A193" s="9" t="n"/>
      <c r="B193" s="10" t="n"/>
      <c r="C193" s="9" t="n"/>
      <c r="D193" s="18">
        <f>IF($A193="","",$A193&amp;"-"&amp;TEXT($B193,"00")&amp;"-"&amp;$C193)</f>
        <v/>
      </c>
      <c r="E193" s="10" t="n"/>
      <c r="F193" s="9" t="n"/>
      <c r="G193" s="10" t="n"/>
      <c r="H193" s="14">
        <f>IF($A193="","",SUMIFS(Locations!$D$5:$D$204,Locations!$C$5:$C$204,$D193))</f>
        <v/>
      </c>
      <c r="I193" s="17">
        <f>IF($A193="","",IFERROR($H193/$G193,""))</f>
        <v/>
      </c>
      <c r="J193" s="14">
        <f>IF($A193="","",COUNTIFS(Locations!$C$5:$C$204,$D193,Locations!$D$5:$D$204,"&gt;0"))</f>
        <v/>
      </c>
      <c r="K193" s="12">
        <f>IF($A193="","",IF(COUNTIF(Layout!$D$5:$D$204,$D193)&gt;1,"⚠ this bin code is defined twice",IF(AND($G193&gt;0,$H193&gt;$G193),"⚠ over capacity by "&amp;($H193-$G193)&amp;" units",IF($E193="","⚠ no pick sequence — it cannot be sequenced",IF($H193=0,"empty",IF($J193&gt;1,"mixed — "&amp;$J193&amp;" SKUs share this bin","in use"))))))</f>
        <v/>
      </c>
    </row>
    <row r="194">
      <c r="A194" s="9" t="n"/>
      <c r="B194" s="10" t="n"/>
      <c r="C194" s="9" t="n"/>
      <c r="D194" s="18">
        <f>IF($A194="","",$A194&amp;"-"&amp;TEXT($B194,"00")&amp;"-"&amp;$C194)</f>
        <v/>
      </c>
      <c r="E194" s="10" t="n"/>
      <c r="F194" s="9" t="n"/>
      <c r="G194" s="10" t="n"/>
      <c r="H194" s="14">
        <f>IF($A194="","",SUMIFS(Locations!$D$5:$D$204,Locations!$C$5:$C$204,$D194))</f>
        <v/>
      </c>
      <c r="I194" s="17">
        <f>IF($A194="","",IFERROR($H194/$G194,""))</f>
        <v/>
      </c>
      <c r="J194" s="14">
        <f>IF($A194="","",COUNTIFS(Locations!$C$5:$C$204,$D194,Locations!$D$5:$D$204,"&gt;0"))</f>
        <v/>
      </c>
      <c r="K194" s="12">
        <f>IF($A194="","",IF(COUNTIF(Layout!$D$5:$D$204,$D194)&gt;1,"⚠ this bin code is defined twice",IF(AND($G194&gt;0,$H194&gt;$G194),"⚠ over capacity by "&amp;($H194-$G194)&amp;" units",IF($E194="","⚠ no pick sequence — it cannot be sequenced",IF($H194=0,"empty",IF($J194&gt;1,"mixed — "&amp;$J194&amp;" SKUs share this bin","in use"))))))</f>
        <v/>
      </c>
    </row>
    <row r="195">
      <c r="A195" s="9" t="n"/>
      <c r="B195" s="10" t="n"/>
      <c r="C195" s="9" t="n"/>
      <c r="D195" s="18">
        <f>IF($A195="","",$A195&amp;"-"&amp;TEXT($B195,"00")&amp;"-"&amp;$C195)</f>
        <v/>
      </c>
      <c r="E195" s="10" t="n"/>
      <c r="F195" s="9" t="n"/>
      <c r="G195" s="10" t="n"/>
      <c r="H195" s="14">
        <f>IF($A195="","",SUMIFS(Locations!$D$5:$D$204,Locations!$C$5:$C$204,$D195))</f>
        <v/>
      </c>
      <c r="I195" s="17">
        <f>IF($A195="","",IFERROR($H195/$G195,""))</f>
        <v/>
      </c>
      <c r="J195" s="14">
        <f>IF($A195="","",COUNTIFS(Locations!$C$5:$C$204,$D195,Locations!$D$5:$D$204,"&gt;0"))</f>
        <v/>
      </c>
      <c r="K195" s="12">
        <f>IF($A195="","",IF(COUNTIF(Layout!$D$5:$D$204,$D195)&gt;1,"⚠ this bin code is defined twice",IF(AND($G195&gt;0,$H195&gt;$G195),"⚠ over capacity by "&amp;($H195-$G195)&amp;" units",IF($E195="","⚠ no pick sequence — it cannot be sequenced",IF($H195=0,"empty",IF($J195&gt;1,"mixed — "&amp;$J195&amp;" SKUs share this bin","in use"))))))</f>
        <v/>
      </c>
    </row>
    <row r="196">
      <c r="A196" s="9" t="n"/>
      <c r="B196" s="10" t="n"/>
      <c r="C196" s="9" t="n"/>
      <c r="D196" s="18">
        <f>IF($A196="","",$A196&amp;"-"&amp;TEXT($B196,"00")&amp;"-"&amp;$C196)</f>
        <v/>
      </c>
      <c r="E196" s="10" t="n"/>
      <c r="F196" s="9" t="n"/>
      <c r="G196" s="10" t="n"/>
      <c r="H196" s="14">
        <f>IF($A196="","",SUMIFS(Locations!$D$5:$D$204,Locations!$C$5:$C$204,$D196))</f>
        <v/>
      </c>
      <c r="I196" s="17">
        <f>IF($A196="","",IFERROR($H196/$G196,""))</f>
        <v/>
      </c>
      <c r="J196" s="14">
        <f>IF($A196="","",COUNTIFS(Locations!$C$5:$C$204,$D196,Locations!$D$5:$D$204,"&gt;0"))</f>
        <v/>
      </c>
      <c r="K196" s="12">
        <f>IF($A196="","",IF(COUNTIF(Layout!$D$5:$D$204,$D196)&gt;1,"⚠ this bin code is defined twice",IF(AND($G196&gt;0,$H196&gt;$G196),"⚠ over capacity by "&amp;($H196-$G196)&amp;" units",IF($E196="","⚠ no pick sequence — it cannot be sequenced",IF($H196=0,"empty",IF($J196&gt;1,"mixed — "&amp;$J196&amp;" SKUs share this bin","in use"))))))</f>
        <v/>
      </c>
    </row>
    <row r="197">
      <c r="A197" s="9" t="n"/>
      <c r="B197" s="10" t="n"/>
      <c r="C197" s="9" t="n"/>
      <c r="D197" s="18">
        <f>IF($A197="","",$A197&amp;"-"&amp;TEXT($B197,"00")&amp;"-"&amp;$C197)</f>
        <v/>
      </c>
      <c r="E197" s="10" t="n"/>
      <c r="F197" s="9" t="n"/>
      <c r="G197" s="10" t="n"/>
      <c r="H197" s="14">
        <f>IF($A197="","",SUMIFS(Locations!$D$5:$D$204,Locations!$C$5:$C$204,$D197))</f>
        <v/>
      </c>
      <c r="I197" s="17">
        <f>IF($A197="","",IFERROR($H197/$G197,""))</f>
        <v/>
      </c>
      <c r="J197" s="14">
        <f>IF($A197="","",COUNTIFS(Locations!$C$5:$C$204,$D197,Locations!$D$5:$D$204,"&gt;0"))</f>
        <v/>
      </c>
      <c r="K197" s="12">
        <f>IF($A197="","",IF(COUNTIF(Layout!$D$5:$D$204,$D197)&gt;1,"⚠ this bin code is defined twice",IF(AND($G197&gt;0,$H197&gt;$G197),"⚠ over capacity by "&amp;($H197-$G197)&amp;" units",IF($E197="","⚠ no pick sequence — it cannot be sequenced",IF($H197=0,"empty",IF($J197&gt;1,"mixed — "&amp;$J197&amp;" SKUs share this bin","in use"))))))</f>
        <v/>
      </c>
    </row>
    <row r="198">
      <c r="A198" s="9" t="n"/>
      <c r="B198" s="10" t="n"/>
      <c r="C198" s="9" t="n"/>
      <c r="D198" s="18">
        <f>IF($A198="","",$A198&amp;"-"&amp;TEXT($B198,"00")&amp;"-"&amp;$C198)</f>
        <v/>
      </c>
      <c r="E198" s="10" t="n"/>
      <c r="F198" s="9" t="n"/>
      <c r="G198" s="10" t="n"/>
      <c r="H198" s="14">
        <f>IF($A198="","",SUMIFS(Locations!$D$5:$D$204,Locations!$C$5:$C$204,$D198))</f>
        <v/>
      </c>
      <c r="I198" s="17">
        <f>IF($A198="","",IFERROR($H198/$G198,""))</f>
        <v/>
      </c>
      <c r="J198" s="14">
        <f>IF($A198="","",COUNTIFS(Locations!$C$5:$C$204,$D198,Locations!$D$5:$D$204,"&gt;0"))</f>
        <v/>
      </c>
      <c r="K198" s="12">
        <f>IF($A198="","",IF(COUNTIF(Layout!$D$5:$D$204,$D198)&gt;1,"⚠ this bin code is defined twice",IF(AND($G198&gt;0,$H198&gt;$G198),"⚠ over capacity by "&amp;($H198-$G198)&amp;" units",IF($E198="","⚠ no pick sequence — it cannot be sequenced",IF($H198=0,"empty",IF($J198&gt;1,"mixed — "&amp;$J198&amp;" SKUs share this bin","in use"))))))</f>
        <v/>
      </c>
    </row>
    <row r="199">
      <c r="A199" s="9" t="n"/>
      <c r="B199" s="10" t="n"/>
      <c r="C199" s="9" t="n"/>
      <c r="D199" s="18">
        <f>IF($A199="","",$A199&amp;"-"&amp;TEXT($B199,"00")&amp;"-"&amp;$C199)</f>
        <v/>
      </c>
      <c r="E199" s="10" t="n"/>
      <c r="F199" s="9" t="n"/>
      <c r="G199" s="10" t="n"/>
      <c r="H199" s="14">
        <f>IF($A199="","",SUMIFS(Locations!$D$5:$D$204,Locations!$C$5:$C$204,$D199))</f>
        <v/>
      </c>
      <c r="I199" s="17">
        <f>IF($A199="","",IFERROR($H199/$G199,""))</f>
        <v/>
      </c>
      <c r="J199" s="14">
        <f>IF($A199="","",COUNTIFS(Locations!$C$5:$C$204,$D199,Locations!$D$5:$D$204,"&gt;0"))</f>
        <v/>
      </c>
      <c r="K199" s="12">
        <f>IF($A199="","",IF(COUNTIF(Layout!$D$5:$D$204,$D199)&gt;1,"⚠ this bin code is defined twice",IF(AND($G199&gt;0,$H199&gt;$G199),"⚠ over capacity by "&amp;($H199-$G199)&amp;" units",IF($E199="","⚠ no pick sequence — it cannot be sequenced",IF($H199=0,"empty",IF($J199&gt;1,"mixed — "&amp;$J199&amp;" SKUs share this bin","in use"))))))</f>
        <v/>
      </c>
    </row>
    <row r="200">
      <c r="A200" s="9" t="n"/>
      <c r="B200" s="10" t="n"/>
      <c r="C200" s="9" t="n"/>
      <c r="D200" s="18">
        <f>IF($A200="","",$A200&amp;"-"&amp;TEXT($B200,"00")&amp;"-"&amp;$C200)</f>
        <v/>
      </c>
      <c r="E200" s="10" t="n"/>
      <c r="F200" s="9" t="n"/>
      <c r="G200" s="10" t="n"/>
      <c r="H200" s="14">
        <f>IF($A200="","",SUMIFS(Locations!$D$5:$D$204,Locations!$C$5:$C$204,$D200))</f>
        <v/>
      </c>
      <c r="I200" s="17">
        <f>IF($A200="","",IFERROR($H200/$G200,""))</f>
        <v/>
      </c>
      <c r="J200" s="14">
        <f>IF($A200="","",COUNTIFS(Locations!$C$5:$C$204,$D200,Locations!$D$5:$D$204,"&gt;0"))</f>
        <v/>
      </c>
      <c r="K200" s="12">
        <f>IF($A200="","",IF(COUNTIF(Layout!$D$5:$D$204,$D200)&gt;1,"⚠ this bin code is defined twice",IF(AND($G200&gt;0,$H200&gt;$G200),"⚠ over capacity by "&amp;($H200-$G200)&amp;" units",IF($E200="","⚠ no pick sequence — it cannot be sequenced",IF($H200=0,"empty",IF($J200&gt;1,"mixed — "&amp;$J200&amp;" SKUs share this bin","in use"))))))</f>
        <v/>
      </c>
    </row>
    <row r="201">
      <c r="A201" s="9" t="n"/>
      <c r="B201" s="10" t="n"/>
      <c r="C201" s="9" t="n"/>
      <c r="D201" s="18">
        <f>IF($A201="","",$A201&amp;"-"&amp;TEXT($B201,"00")&amp;"-"&amp;$C201)</f>
        <v/>
      </c>
      <c r="E201" s="10" t="n"/>
      <c r="F201" s="9" t="n"/>
      <c r="G201" s="10" t="n"/>
      <c r="H201" s="14">
        <f>IF($A201="","",SUMIFS(Locations!$D$5:$D$204,Locations!$C$5:$C$204,$D201))</f>
        <v/>
      </c>
      <c r="I201" s="17">
        <f>IF($A201="","",IFERROR($H201/$G201,""))</f>
        <v/>
      </c>
      <c r="J201" s="14">
        <f>IF($A201="","",COUNTIFS(Locations!$C$5:$C$204,$D201,Locations!$D$5:$D$204,"&gt;0"))</f>
        <v/>
      </c>
      <c r="K201" s="12">
        <f>IF($A201="","",IF(COUNTIF(Layout!$D$5:$D$204,$D201)&gt;1,"⚠ this bin code is defined twice",IF(AND($G201&gt;0,$H201&gt;$G201),"⚠ over capacity by "&amp;($H201-$G201)&amp;" units",IF($E201="","⚠ no pick sequence — it cannot be sequenced",IF($H201=0,"empty",IF($J201&gt;1,"mixed — "&amp;$J201&amp;" SKUs share this bin","in use"))))))</f>
        <v/>
      </c>
    </row>
    <row r="202">
      <c r="A202" s="9" t="n"/>
      <c r="B202" s="10" t="n"/>
      <c r="C202" s="9" t="n"/>
      <c r="D202" s="18">
        <f>IF($A202="","",$A202&amp;"-"&amp;TEXT($B202,"00")&amp;"-"&amp;$C202)</f>
        <v/>
      </c>
      <c r="E202" s="10" t="n"/>
      <c r="F202" s="9" t="n"/>
      <c r="G202" s="10" t="n"/>
      <c r="H202" s="14">
        <f>IF($A202="","",SUMIFS(Locations!$D$5:$D$204,Locations!$C$5:$C$204,$D202))</f>
        <v/>
      </c>
      <c r="I202" s="17">
        <f>IF($A202="","",IFERROR($H202/$G202,""))</f>
        <v/>
      </c>
      <c r="J202" s="14">
        <f>IF($A202="","",COUNTIFS(Locations!$C$5:$C$204,$D202,Locations!$D$5:$D$204,"&gt;0"))</f>
        <v/>
      </c>
      <c r="K202" s="12">
        <f>IF($A202="","",IF(COUNTIF(Layout!$D$5:$D$204,$D202)&gt;1,"⚠ this bin code is defined twice",IF(AND($G202&gt;0,$H202&gt;$G202),"⚠ over capacity by "&amp;($H202-$G202)&amp;" units",IF($E202="","⚠ no pick sequence — it cannot be sequenced",IF($H202=0,"empty",IF($J202&gt;1,"mixed — "&amp;$J202&amp;" SKUs share this bin","in use"))))))</f>
        <v/>
      </c>
    </row>
    <row r="203">
      <c r="A203" s="9" t="n"/>
      <c r="B203" s="10" t="n"/>
      <c r="C203" s="9" t="n"/>
      <c r="D203" s="18">
        <f>IF($A203="","",$A203&amp;"-"&amp;TEXT($B203,"00")&amp;"-"&amp;$C203)</f>
        <v/>
      </c>
      <c r="E203" s="10" t="n"/>
      <c r="F203" s="9" t="n"/>
      <c r="G203" s="10" t="n"/>
      <c r="H203" s="14">
        <f>IF($A203="","",SUMIFS(Locations!$D$5:$D$204,Locations!$C$5:$C$204,$D203))</f>
        <v/>
      </c>
      <c r="I203" s="17">
        <f>IF($A203="","",IFERROR($H203/$G203,""))</f>
        <v/>
      </c>
      <c r="J203" s="14">
        <f>IF($A203="","",COUNTIFS(Locations!$C$5:$C$204,$D203,Locations!$D$5:$D$204,"&gt;0"))</f>
        <v/>
      </c>
      <c r="K203" s="12">
        <f>IF($A203="","",IF(COUNTIF(Layout!$D$5:$D$204,$D203)&gt;1,"⚠ this bin code is defined twice",IF(AND($G203&gt;0,$H203&gt;$G203),"⚠ over capacity by "&amp;($H203-$G203)&amp;" units",IF($E203="","⚠ no pick sequence — it cannot be sequenced",IF($H203=0,"empty",IF($J203&gt;1,"mixed — "&amp;$J203&amp;" SKUs share this bin","in use"))))))</f>
        <v/>
      </c>
    </row>
    <row r="204">
      <c r="A204" s="9" t="n"/>
      <c r="B204" s="10" t="n"/>
      <c r="C204" s="9" t="n"/>
      <c r="D204" s="18">
        <f>IF($A204="","",$A204&amp;"-"&amp;TEXT($B204,"00")&amp;"-"&amp;$C204)</f>
        <v/>
      </c>
      <c r="E204" s="10" t="n"/>
      <c r="F204" s="9" t="n"/>
      <c r="G204" s="10" t="n"/>
      <c r="H204" s="14">
        <f>IF($A204="","",SUMIFS(Locations!$D$5:$D$204,Locations!$C$5:$C$204,$D204))</f>
        <v/>
      </c>
      <c r="I204" s="17">
        <f>IF($A204="","",IFERROR($H204/$G204,""))</f>
        <v/>
      </c>
      <c r="J204" s="14">
        <f>IF($A204="","",COUNTIFS(Locations!$C$5:$C$204,$D204,Locations!$D$5:$D$204,"&gt;0"))</f>
        <v/>
      </c>
      <c r="K204" s="12">
        <f>IF($A204="","",IF(COUNTIF(Layout!$D$5:$D$204,$D204)&gt;1,"⚠ this bin code is defined twice",IF(AND($G204&gt;0,$H204&gt;$G204),"⚠ over capacity by "&amp;($H204-$G204)&amp;" units",IF($E204="","⚠ no pick sequence — it cannot be sequenced",IF($H204=0,"empty",IF($J204&gt;1,"mixed — "&amp;$J204&amp;" SKUs share this bin","in use"))))))</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2026-09-12T18:44:07Z</dcterms:created>
  <dcterms:modified xsi:type="dcterms:W3CDTF">2026-09-12T18:44:07Z</dcterms:modified>
</cp:coreProperties>
</file>